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D:\WWW.PEZINOK.SK\05 VEREJNE OBSTARAVANIE\"/>
    </mc:Choice>
  </mc:AlternateContent>
  <xr:revisionPtr revIDLastSave="0" documentId="8_{B120574A-1FA4-4D63-A64F-581A9EC3247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kapitulácia stavby" sheetId="1" r:id="rId1"/>
    <sheet name="34 - MŠ Záhradná 34, Pk -..." sheetId="2" r:id="rId2"/>
  </sheets>
  <definedNames>
    <definedName name="_xlnm._FilterDatabase" localSheetId="1" hidden="1">'34 - MŠ Záhradná 34, Pk -...'!$C$118:$K$140</definedName>
    <definedName name="_xlnm.Print_Titles" localSheetId="1">'34 - MŠ Záhradná 34, Pk -...'!$118:$118</definedName>
    <definedName name="_xlnm.Print_Titles" localSheetId="0">'Rekapitulácia stavby'!$92:$92</definedName>
    <definedName name="_xlnm.Print_Area" localSheetId="1">'34 - MŠ Záhradná 34, Pk -...'!$C$4:$J$76,'34 - MŠ Záhradná 34, Pk -...'!$C$82:$J$102,'34 - MŠ Záhradná 34, Pk -...'!$C$108:$K$140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2" i="2"/>
  <c r="BH122" i="2"/>
  <c r="BG122" i="2"/>
  <c r="BE122" i="2"/>
  <c r="T122" i="2"/>
  <c r="T121" i="2" s="1"/>
  <c r="T120" i="2" s="1"/>
  <c r="R122" i="2"/>
  <c r="R121" i="2"/>
  <c r="R120" i="2" s="1"/>
  <c r="P122" i="2"/>
  <c r="P121" i="2"/>
  <c r="P120" i="2"/>
  <c r="F113" i="2"/>
  <c r="E111" i="2"/>
  <c r="F87" i="2"/>
  <c r="E85" i="2"/>
  <c r="J22" i="2"/>
  <c r="E22" i="2"/>
  <c r="J116" i="2" s="1"/>
  <c r="J21" i="2"/>
  <c r="J19" i="2"/>
  <c r="E19" i="2"/>
  <c r="J115" i="2" s="1"/>
  <c r="J18" i="2"/>
  <c r="J16" i="2"/>
  <c r="E16" i="2"/>
  <c r="F116" i="2" s="1"/>
  <c r="J15" i="2"/>
  <c r="J13" i="2"/>
  <c r="E13" i="2"/>
  <c r="F89" i="2" s="1"/>
  <c r="J12" i="2"/>
  <c r="J10" i="2"/>
  <c r="J113" i="2"/>
  <c r="L90" i="1"/>
  <c r="AM90" i="1"/>
  <c r="AM89" i="1"/>
  <c r="L89" i="1"/>
  <c r="AM87" i="1"/>
  <c r="L87" i="1"/>
  <c r="L85" i="1"/>
  <c r="L84" i="1"/>
  <c r="BK139" i="2"/>
  <c r="J122" i="2"/>
  <c r="AS94" i="1"/>
  <c r="J140" i="2"/>
  <c r="BK130" i="2"/>
  <c r="J129" i="2"/>
  <c r="BK127" i="2"/>
  <c r="BK126" i="2"/>
  <c r="BK125" i="2"/>
  <c r="BK122" i="2"/>
  <c r="BK140" i="2"/>
  <c r="J139" i="2"/>
  <c r="BK136" i="2"/>
  <c r="J136" i="2"/>
  <c r="BK135" i="2"/>
  <c r="J135" i="2"/>
  <c r="BK134" i="2"/>
  <c r="J134" i="2"/>
  <c r="BK133" i="2"/>
  <c r="J133" i="2"/>
  <c r="BK132" i="2"/>
  <c r="J132" i="2"/>
  <c r="BK131" i="2"/>
  <c r="J131" i="2"/>
  <c r="J130" i="2"/>
  <c r="BK129" i="2"/>
  <c r="J127" i="2"/>
  <c r="J126" i="2"/>
  <c r="J125" i="2"/>
  <c r="T128" i="2" l="1"/>
  <c r="R138" i="2"/>
  <c r="R137" i="2"/>
  <c r="BK124" i="2"/>
  <c r="J124" i="2" s="1"/>
  <c r="J98" i="2" s="1"/>
  <c r="P124" i="2"/>
  <c r="R124" i="2"/>
  <c r="T124" i="2"/>
  <c r="R128" i="2"/>
  <c r="BK138" i="2"/>
  <c r="J138" i="2"/>
  <c r="J101" i="2" s="1"/>
  <c r="P128" i="2"/>
  <c r="P138" i="2"/>
  <c r="P137" i="2"/>
  <c r="BK128" i="2"/>
  <c r="J128" i="2"/>
  <c r="J99" i="2"/>
  <c r="T138" i="2"/>
  <c r="T137" i="2" s="1"/>
  <c r="BF125" i="2"/>
  <c r="BF126" i="2"/>
  <c r="BF127" i="2"/>
  <c r="BF129" i="2"/>
  <c r="BF130" i="2"/>
  <c r="BF131" i="2"/>
  <c r="BF132" i="2"/>
  <c r="BF133" i="2"/>
  <c r="BF134" i="2"/>
  <c r="BF135" i="2"/>
  <c r="BF136" i="2"/>
  <c r="F90" i="2"/>
  <c r="F115" i="2"/>
  <c r="BF122" i="2"/>
  <c r="BK121" i="2"/>
  <c r="J121" i="2" s="1"/>
  <c r="J96" i="2" s="1"/>
  <c r="BF140" i="2"/>
  <c r="J87" i="2"/>
  <c r="J89" i="2"/>
  <c r="J90" i="2"/>
  <c r="BF139" i="2"/>
  <c r="F35" i="2"/>
  <c r="BD95" i="1" s="1"/>
  <c r="BD94" i="1" s="1"/>
  <c r="W33" i="1" s="1"/>
  <c r="F33" i="2"/>
  <c r="BB95" i="1" s="1"/>
  <c r="BB94" i="1" s="1"/>
  <c r="W31" i="1" s="1"/>
  <c r="F31" i="2"/>
  <c r="AZ95" i="1" s="1"/>
  <c r="AZ94" i="1" s="1"/>
  <c r="W29" i="1" s="1"/>
  <c r="F34" i="2"/>
  <c r="BC95" i="1" s="1"/>
  <c r="BC94" i="1" s="1"/>
  <c r="W32" i="1" s="1"/>
  <c r="J31" i="2"/>
  <c r="AV95" i="1" s="1"/>
  <c r="T123" i="2" l="1"/>
  <c r="T119" i="2"/>
  <c r="R123" i="2"/>
  <c r="R119" i="2"/>
  <c r="P123" i="2"/>
  <c r="P119" i="2"/>
  <c r="AU95" i="1"/>
  <c r="BK137" i="2"/>
  <c r="J137" i="2" s="1"/>
  <c r="J100" i="2" s="1"/>
  <c r="BK120" i="2"/>
  <c r="J120" i="2"/>
  <c r="J95" i="2" s="1"/>
  <c r="BK123" i="2"/>
  <c r="J123" i="2"/>
  <c r="J97" i="2"/>
  <c r="AV94" i="1"/>
  <c r="AK29" i="1"/>
  <c r="AX94" i="1"/>
  <c r="AY94" i="1"/>
  <c r="F32" i="2"/>
  <c r="BA95" i="1"/>
  <c r="BA94" i="1"/>
  <c r="W30" i="1"/>
  <c r="J32" i="2"/>
  <c r="AW95" i="1" s="1"/>
  <c r="AT95" i="1" s="1"/>
  <c r="AU94" i="1"/>
  <c r="BK119" i="2" l="1"/>
  <c r="J119" i="2"/>
  <c r="J94" i="2"/>
  <c r="AW94" i="1"/>
  <c r="AK30" i="1" s="1"/>
  <c r="J28" i="2" l="1"/>
  <c r="AG95" i="1"/>
  <c r="AG94" i="1"/>
  <c r="AK26" i="1"/>
  <c r="AK35" i="1" s="1"/>
  <c r="AT94" i="1"/>
  <c r="AN94" i="1" l="1"/>
  <c r="AN95" i="1"/>
  <c r="J37" i="2"/>
</calcChain>
</file>

<file path=xl/sharedStrings.xml><?xml version="1.0" encoding="utf-8"?>
<sst xmlns="http://schemas.openxmlformats.org/spreadsheetml/2006/main" count="485" uniqueCount="180">
  <si>
    <t>Export Komplet</t>
  </si>
  <si>
    <t/>
  </si>
  <si>
    <t>2.0</t>
  </si>
  <si>
    <t>ZAMOK</t>
  </si>
  <si>
    <t>False</t>
  </si>
  <si>
    <t>{faea2655-b28c-42d9-a7b9-4cdb0d682daa}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</si>
  <si>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</si>
  <si>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</si>
  <si>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</si>
  <si>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</si>
  <si>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</si>
  <si>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</si>
  <si>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34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</si>
  <si>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</si>
  <si>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</si>
  <si>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MŠ Záhradná 34, Pk - Demontáž obloženia, nové nátery stien v triedach</t>
  </si>
  <si>
    <t>JKSO:</t>
  </si>
  <si>
    <t>KS:</t>
  </si>
  <si>
    <t>Miesto:</t>
  </si>
  <si>
    <t xml:space="preserve"> </t>
  </si>
  <si>
    <t>Dátum:</t>
  </si>
  <si>
    <t>21. 4. 2021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</si>
  <si>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</si>
  <si>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</si>
  <si>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</si>
  <si>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</si>
  <si>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</si>
  <si>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</si>
  <si>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</si>
  <si>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</si>
  <si>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</si>
  <si>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</si>
  <si>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</si>
  <si>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</si>
  <si>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</si>
  <si>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</si>
  <si>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</si>
  <si>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</si>
  <si>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</si>
  <si>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</si>
  <si>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</si>
  <si>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</si>
  <si>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</si>
  <si>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</si>
  <si>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</si>
  <si>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</si>
  <si>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</si>
  <si>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</si>
  <si>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</si>
  <si>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</si>
  <si>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</si>
  <si>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</si>
  <si>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</si>
  <si>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</si>
  <si>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</si>
  <si>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</si>
  <si>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</si>
  <si>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</si>
  <si>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</si>
  <si>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</si>
  <si>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</si>
  <si>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</si>
  <si>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</si>
  <si>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</si>
  <si>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</si>
  <si>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</si>
  <si>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</si>
  <si>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</si>
  <si>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</si>
  <si>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</si>
  <si>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</si>
  <si>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</si>
  <si>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</si>
  <si>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</si>
  <si>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</si>
  <si>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</si>
  <si>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</si>
  <si>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</si>
  <si>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</si>
  <si>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</si>
  <si>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</si>
  <si>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</si>
  <si>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</si>
  <si>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</si>
  <si>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</si>
  <si>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</si>
  <si>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</si>
  <si>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</si>
  <si>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766 - Konštrukcie stolárske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</si>
  <si>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</si>
  <si>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</si>
  <si>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</si>
  <si>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</si>
  <si>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</si>
  <si>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</si>
  <si>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</si>
  <si>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</si>
  <si>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</si>
  <si>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</si>
  <si>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</si>
  <si>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</si>
  <si>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</si>
  <si>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</si>
  <si>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</si>
  <si>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</si>
  <si>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</si>
  <si>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</si>
  <si>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</si>
  <si>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</si>
  <si>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14</t>
  </si>
  <si>
    <t>K</t>
  </si>
  <si>
    <t>979089112</t>
  </si>
  <si>
    <t>Odvoz a likvidácia odpadu - drevo, kov, plasty (17 02 ), ostatné</t>
  </si>
  <si>
    <t>t</t>
  </si>
  <si>
    <t>4</t>
  </si>
  <si>
    <t>2</t>
  </si>
  <si>
    <t>-1742363438</t>
  </si>
  <si>
    <t>PSV</t>
  </si>
  <si>
    <t>Práce a dodávky PSV</t>
  </si>
  <si>
    <t>766</t>
  </si>
  <si>
    <t>Konštrukcie stolárske</t>
  </si>
  <si>
    <t>766411812.S</t>
  </si>
  <si>
    <t>Demontáž obloženia stien panelmi</t>
  </si>
  <si>
    <t>m2</t>
  </si>
  <si>
    <t>16</t>
  </si>
  <si>
    <t>-669927705</t>
  </si>
  <si>
    <t>13</t>
  </si>
  <si>
    <t>763161620</t>
  </si>
  <si>
    <t xml:space="preserve">Demontáž drevenej garníže </t>
  </si>
  <si>
    <t xml:space="preserve">ks </t>
  </si>
  <si>
    <t>1352946823</t>
  </si>
  <si>
    <t>12</t>
  </si>
  <si>
    <t>766414121.S</t>
  </si>
  <si>
    <t xml:space="preserve">Montáž oblož. vykurovacích telies z tvrdých drevín D+M </t>
  </si>
  <si>
    <t>-1799675591</t>
  </si>
  <si>
    <t>784</t>
  </si>
  <si>
    <t>Maľby</t>
  </si>
  <si>
    <t>784418012</t>
  </si>
  <si>
    <t>Zakrývanie podláh a zariadení papierom a fóliou v miestnostiach</t>
  </si>
  <si>
    <t>-1868350382</t>
  </si>
  <si>
    <t>3</t>
  </si>
  <si>
    <t>784481010</t>
  </si>
  <si>
    <t xml:space="preserve">Vyspravenie stien na podklad jemnozrnný </t>
  </si>
  <si>
    <t>-1938820263</t>
  </si>
  <si>
    <t>6</t>
  </si>
  <si>
    <t>611461113</t>
  </si>
  <si>
    <t>Príprava vnútorného podkladu stropov penetračný náter D+M</t>
  </si>
  <si>
    <t>548786227</t>
  </si>
  <si>
    <t>8</t>
  </si>
  <si>
    <t>784452261</t>
  </si>
  <si>
    <t>Maľby stopov z maliarskych zmesí Primalex, ručne nanášané,  výšky do 3,80 m D+M</t>
  </si>
  <si>
    <t>-812127531</t>
  </si>
  <si>
    <t>7</t>
  </si>
  <si>
    <t>612467128</t>
  </si>
  <si>
    <t>Príprava vnútorného podkladu stien penetračný náter D+M</t>
  </si>
  <si>
    <t>1080340305</t>
  </si>
  <si>
    <t>784452262</t>
  </si>
  <si>
    <t>Maľby stien z maliarskych zmesí Primalex, ručne nanášané, výšky do 3,80 m D+M</t>
  </si>
  <si>
    <t>653191692</t>
  </si>
  <si>
    <t>11</t>
  </si>
  <si>
    <t>612460125.S</t>
  </si>
  <si>
    <t>Príprava vnútorného podkladu stien penetráciou pod olejovo - syntetické maľby</t>
  </si>
  <si>
    <t>508830962</t>
  </si>
  <si>
    <t>10</t>
  </si>
  <si>
    <t>784463221</t>
  </si>
  <si>
    <t>Sokel s olejovou farbou na stenách, na podklad jemnozrnný výšky do 1,30 m D+M</t>
  </si>
  <si>
    <t>-1994715516</t>
  </si>
  <si>
    <t>M</t>
  </si>
  <si>
    <t>Práce a dodávky M</t>
  </si>
  <si>
    <t>21-M</t>
  </si>
  <si>
    <t>Elektromontáže</t>
  </si>
  <si>
    <t>5</t>
  </si>
  <si>
    <t>210800226</t>
  </si>
  <si>
    <t>Kábel medený uložený pod omietkou</t>
  </si>
  <si>
    <t>m</t>
  </si>
  <si>
    <t>64</t>
  </si>
  <si>
    <t>783234322</t>
  </si>
  <si>
    <t>711712019</t>
  </si>
  <si>
    <t xml:space="preserve">Sekanie drážky tvaru U 25x37 mm búracím kladivom do tehly </t>
  </si>
  <si>
    <t>-1720484609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</si>
</sst>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21" t="s">
        <v>12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19"/>
      <c r="AQ5" s="19"/>
      <c r="AR5" s="17"/>
      <c r="BE5" s="218" t="s">
        <v>13</v>
      </c>
      <c r="BS5" s="14" t="s">
        <v>6</v>
      </c>
    </row>
    <row r="6" spans="1:74" s="1" customFormat="1" ht="36.950000000000003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23" t="s">
        <v>15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19"/>
      <c r="AQ6" s="19"/>
      <c r="AR6" s="17"/>
      <c r="BE6" s="219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19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7" t="s">
        <v>21</v>
      </c>
      <c r="AO8" s="19"/>
      <c r="AP8" s="19"/>
      <c r="AQ8" s="19"/>
      <c r="AR8" s="17"/>
      <c r="BE8" s="219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9"/>
      <c r="BS9" s="14" t="s">
        <v>6</v>
      </c>
    </row>
    <row r="10" spans="1:74" s="1" customFormat="1" ht="12" customHeight="1">
      <c r="B10" s="18"/>
      <c r="C10" s="19"/>
      <c r="D10" s="26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19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19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24</v>
      </c>
      <c r="AL11" s="19"/>
      <c r="AM11" s="19"/>
      <c r="AN11" s="24" t="s">
        <v>1</v>
      </c>
      <c r="AO11" s="19"/>
      <c r="AP11" s="19"/>
      <c r="AQ11" s="19"/>
      <c r="AR11" s="17"/>
      <c r="BE11" s="219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9"/>
      <c r="BS12" s="14" t="s">
        <v>6</v>
      </c>
    </row>
    <row r="13" spans="1:74" s="1" customFormat="1" ht="12" customHeight="1">
      <c r="B13" s="18"/>
      <c r="C13" s="19"/>
      <c r="D13" s="26" t="s">
        <v>25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23</v>
      </c>
      <c r="AL13" s="19"/>
      <c r="AM13" s="19"/>
      <c r="AN13" s="28" t="s">
        <v>26</v>
      </c>
      <c r="AO13" s="19"/>
      <c r="AP13" s="19"/>
      <c r="AQ13" s="19"/>
      <c r="AR13" s="17"/>
      <c r="BE13" s="219"/>
      <c r="BS13" s="14" t="s">
        <v>6</v>
      </c>
    </row>
    <row r="14" spans="1:74" ht="12.75">
      <c r="B14" s="18"/>
      <c r="C14" s="19"/>
      <c r="D14" s="19"/>
      <c r="E14" s="224" t="s">
        <v>26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6" t="s">
        <v>24</v>
      </c>
      <c r="AL14" s="19"/>
      <c r="AM14" s="19"/>
      <c r="AN14" s="28" t="s">
        <v>26</v>
      </c>
      <c r="AO14" s="19"/>
      <c r="AP14" s="19"/>
      <c r="AQ14" s="19"/>
      <c r="AR14" s="17"/>
      <c r="BE14" s="219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9"/>
      <c r="BS15" s="14" t="s">
        <v>4</v>
      </c>
    </row>
    <row r="16" spans="1:74" s="1" customFormat="1" ht="12" customHeight="1">
      <c r="B16" s="18"/>
      <c r="C16" s="19"/>
      <c r="D16" s="26" t="s">
        <v>27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19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19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24</v>
      </c>
      <c r="AL17" s="19"/>
      <c r="AM17" s="19"/>
      <c r="AN17" s="24" t="s">
        <v>1</v>
      </c>
      <c r="AO17" s="19"/>
      <c r="AP17" s="19"/>
      <c r="AQ17" s="19"/>
      <c r="AR17" s="17"/>
      <c r="BE17" s="219"/>
      <c r="BS17" s="14" t="s">
        <v>28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9"/>
      <c r="BS18" s="14" t="s">
        <v>29</v>
      </c>
    </row>
    <row r="19" spans="1:71" s="1" customFormat="1" ht="12" customHeight="1">
      <c r="B19" s="18"/>
      <c r="C19" s="19"/>
      <c r="D19" s="26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19"/>
      <c r="BS19" s="14" t="s">
        <v>29</v>
      </c>
    </row>
    <row r="20" spans="1:71" s="1" customFormat="1" ht="18.399999999999999" customHeight="1">
      <c r="B20" s="18"/>
      <c r="C20" s="19"/>
      <c r="D20" s="19"/>
      <c r="E20" s="24" t="s">
        <v>19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24</v>
      </c>
      <c r="AL20" s="19"/>
      <c r="AM20" s="19"/>
      <c r="AN20" s="24" t="s">
        <v>1</v>
      </c>
      <c r="AO20" s="19"/>
      <c r="AP20" s="19"/>
      <c r="AQ20" s="19"/>
      <c r="AR20" s="17"/>
      <c r="BE20" s="219"/>
      <c r="BS20" s="14" t="s">
        <v>28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9"/>
    </row>
    <row r="22" spans="1:71" s="1" customFormat="1" ht="12" customHeight="1">
      <c r="B22" s="18"/>
      <c r="C22" s="19"/>
      <c r="D22" s="26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9"/>
    </row>
    <row r="23" spans="1:71" s="1" customFormat="1" ht="16.5" customHeight="1">
      <c r="B23" s="18"/>
      <c r="C23" s="19"/>
      <c r="D23" s="19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19"/>
      <c r="AP23" s="19"/>
      <c r="AQ23" s="19"/>
      <c r="AR23" s="17"/>
      <c r="BE23" s="219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9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9"/>
    </row>
    <row r="26" spans="1:71" s="2" customFormat="1" ht="25.9" customHeight="1">
      <c r="A26" s="31"/>
      <c r="B26" s="32"/>
      <c r="C26" s="33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7">
        <f>ROUND(AG94,2)</f>
        <v>0</v>
      </c>
      <c r="AL26" s="228"/>
      <c r="AM26" s="228"/>
      <c r="AN26" s="228"/>
      <c r="AO26" s="228"/>
      <c r="AP26" s="33"/>
      <c r="AQ26" s="33"/>
      <c r="AR26" s="36"/>
      <c r="BE26" s="219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9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9" t="s">
        <v>33</v>
      </c>
      <c r="M28" s="229"/>
      <c r="N28" s="229"/>
      <c r="O28" s="229"/>
      <c r="P28" s="229"/>
      <c r="Q28" s="33"/>
      <c r="R28" s="33"/>
      <c r="S28" s="33"/>
      <c r="T28" s="33"/>
      <c r="U28" s="33"/>
      <c r="V28" s="33"/>
      <c r="W28" s="229" t="s">
        <v>34</v>
      </c>
      <c r="X28" s="229"/>
      <c r="Y28" s="229"/>
      <c r="Z28" s="229"/>
      <c r="AA28" s="229"/>
      <c r="AB28" s="229"/>
      <c r="AC28" s="229"/>
      <c r="AD28" s="229"/>
      <c r="AE28" s="229"/>
      <c r="AF28" s="33"/>
      <c r="AG28" s="33"/>
      <c r="AH28" s="33"/>
      <c r="AI28" s="33"/>
      <c r="AJ28" s="33"/>
      <c r="AK28" s="229" t="s">
        <v>35</v>
      </c>
      <c r="AL28" s="229"/>
      <c r="AM28" s="229"/>
      <c r="AN28" s="229"/>
      <c r="AO28" s="229"/>
      <c r="AP28" s="33"/>
      <c r="AQ28" s="33"/>
      <c r="AR28" s="36"/>
      <c r="BE28" s="219"/>
    </row>
    <row r="29" spans="1:71" s="3" customFormat="1" ht="14.45" customHeight="1">
      <c r="B29" s="37"/>
      <c r="C29" s="38"/>
      <c r="D29" s="26" t="s">
        <v>36</v>
      </c>
      <c r="E29" s="38"/>
      <c r="F29" s="26" t="s">
        <v>37</v>
      </c>
      <c r="G29" s="38"/>
      <c r="H29" s="38"/>
      <c r="I29" s="38"/>
      <c r="J29" s="38"/>
      <c r="K29" s="38"/>
      <c r="L29" s="217">
        <v>0.2</v>
      </c>
      <c r="M29" s="216"/>
      <c r="N29" s="216"/>
      <c r="O29" s="216"/>
      <c r="P29" s="216"/>
      <c r="Q29" s="38"/>
      <c r="R29" s="38"/>
      <c r="S29" s="38"/>
      <c r="T29" s="38"/>
      <c r="U29" s="38"/>
      <c r="V29" s="38"/>
      <c r="W29" s="215">
        <f>ROUND(AZ94, 2)</f>
        <v>0</v>
      </c>
      <c r="X29" s="216"/>
      <c r="Y29" s="216"/>
      <c r="Z29" s="216"/>
      <c r="AA29" s="216"/>
      <c r="AB29" s="216"/>
      <c r="AC29" s="216"/>
      <c r="AD29" s="216"/>
      <c r="AE29" s="216"/>
      <c r="AF29" s="38"/>
      <c r="AG29" s="38"/>
      <c r="AH29" s="38"/>
      <c r="AI29" s="38"/>
      <c r="AJ29" s="38"/>
      <c r="AK29" s="215">
        <f>ROUND(AV94, 2)</f>
        <v>0</v>
      </c>
      <c r="AL29" s="216"/>
      <c r="AM29" s="216"/>
      <c r="AN29" s="216"/>
      <c r="AO29" s="216"/>
      <c r="AP29" s="38"/>
      <c r="AQ29" s="38"/>
      <c r="AR29" s="39"/>
      <c r="BE29" s="220"/>
    </row>
    <row r="30" spans="1:71" s="3" customFormat="1" ht="14.45" customHeight="1">
      <c r="B30" s="37"/>
      <c r="C30" s="38"/>
      <c r="D30" s="38"/>
      <c r="E30" s="38"/>
      <c r="F30" s="26" t="s">
        <v>38</v>
      </c>
      <c r="G30" s="38"/>
      <c r="H30" s="38"/>
      <c r="I30" s="38"/>
      <c r="J30" s="38"/>
      <c r="K30" s="38"/>
      <c r="L30" s="217">
        <v>0.2</v>
      </c>
      <c r="M30" s="216"/>
      <c r="N30" s="216"/>
      <c r="O30" s="216"/>
      <c r="P30" s="216"/>
      <c r="Q30" s="38"/>
      <c r="R30" s="38"/>
      <c r="S30" s="38"/>
      <c r="T30" s="38"/>
      <c r="U30" s="38"/>
      <c r="V30" s="38"/>
      <c r="W30" s="215">
        <f>ROUND(BA94, 2)</f>
        <v>0</v>
      </c>
      <c r="X30" s="216"/>
      <c r="Y30" s="216"/>
      <c r="Z30" s="216"/>
      <c r="AA30" s="216"/>
      <c r="AB30" s="216"/>
      <c r="AC30" s="216"/>
      <c r="AD30" s="216"/>
      <c r="AE30" s="216"/>
      <c r="AF30" s="38"/>
      <c r="AG30" s="38"/>
      <c r="AH30" s="38"/>
      <c r="AI30" s="38"/>
      <c r="AJ30" s="38"/>
      <c r="AK30" s="215">
        <f>ROUND(AW94, 2)</f>
        <v>0</v>
      </c>
      <c r="AL30" s="216"/>
      <c r="AM30" s="216"/>
      <c r="AN30" s="216"/>
      <c r="AO30" s="216"/>
      <c r="AP30" s="38"/>
      <c r="AQ30" s="38"/>
      <c r="AR30" s="39"/>
      <c r="BE30" s="220"/>
    </row>
    <row r="31" spans="1:71" s="3" customFormat="1" ht="14.45" hidden="1" customHeight="1">
      <c r="B31" s="37"/>
      <c r="C31" s="38"/>
      <c r="D31" s="38"/>
      <c r="E31" s="38"/>
      <c r="F31" s="26" t="s">
        <v>39</v>
      </c>
      <c r="G31" s="38"/>
      <c r="H31" s="38"/>
      <c r="I31" s="38"/>
      <c r="J31" s="38"/>
      <c r="K31" s="38"/>
      <c r="L31" s="217">
        <v>0.2</v>
      </c>
      <c r="M31" s="216"/>
      <c r="N31" s="216"/>
      <c r="O31" s="216"/>
      <c r="P31" s="216"/>
      <c r="Q31" s="38"/>
      <c r="R31" s="38"/>
      <c r="S31" s="38"/>
      <c r="T31" s="38"/>
      <c r="U31" s="38"/>
      <c r="V31" s="38"/>
      <c r="W31" s="215">
        <f>ROUND(BB94, 2)</f>
        <v>0</v>
      </c>
      <c r="X31" s="216"/>
      <c r="Y31" s="216"/>
      <c r="Z31" s="216"/>
      <c r="AA31" s="216"/>
      <c r="AB31" s="216"/>
      <c r="AC31" s="216"/>
      <c r="AD31" s="216"/>
      <c r="AE31" s="216"/>
      <c r="AF31" s="38"/>
      <c r="AG31" s="38"/>
      <c r="AH31" s="38"/>
      <c r="AI31" s="38"/>
      <c r="AJ31" s="38"/>
      <c r="AK31" s="215">
        <v>0</v>
      </c>
      <c r="AL31" s="216"/>
      <c r="AM31" s="216"/>
      <c r="AN31" s="216"/>
      <c r="AO31" s="216"/>
      <c r="AP31" s="38"/>
      <c r="AQ31" s="38"/>
      <c r="AR31" s="39"/>
      <c r="BE31" s="220"/>
    </row>
    <row r="32" spans="1:71" s="3" customFormat="1" ht="14.45" hidden="1" customHeight="1">
      <c r="B32" s="37"/>
      <c r="C32" s="38"/>
      <c r="D32" s="38"/>
      <c r="E32" s="38"/>
      <c r="F32" s="26" t="s">
        <v>40</v>
      </c>
      <c r="G32" s="38"/>
      <c r="H32" s="38"/>
      <c r="I32" s="38"/>
      <c r="J32" s="38"/>
      <c r="K32" s="38"/>
      <c r="L32" s="217">
        <v>0.2</v>
      </c>
      <c r="M32" s="216"/>
      <c r="N32" s="216"/>
      <c r="O32" s="216"/>
      <c r="P32" s="216"/>
      <c r="Q32" s="38"/>
      <c r="R32" s="38"/>
      <c r="S32" s="38"/>
      <c r="T32" s="38"/>
      <c r="U32" s="38"/>
      <c r="V32" s="38"/>
      <c r="W32" s="215">
        <f>ROUND(BC94, 2)</f>
        <v>0</v>
      </c>
      <c r="X32" s="216"/>
      <c r="Y32" s="216"/>
      <c r="Z32" s="216"/>
      <c r="AA32" s="216"/>
      <c r="AB32" s="216"/>
      <c r="AC32" s="216"/>
      <c r="AD32" s="216"/>
      <c r="AE32" s="216"/>
      <c r="AF32" s="38"/>
      <c r="AG32" s="38"/>
      <c r="AH32" s="38"/>
      <c r="AI32" s="38"/>
      <c r="AJ32" s="38"/>
      <c r="AK32" s="215">
        <v>0</v>
      </c>
      <c r="AL32" s="216"/>
      <c r="AM32" s="216"/>
      <c r="AN32" s="216"/>
      <c r="AO32" s="216"/>
      <c r="AP32" s="38"/>
      <c r="AQ32" s="38"/>
      <c r="AR32" s="39"/>
      <c r="BE32" s="220"/>
    </row>
    <row r="33" spans="1:57" s="3" customFormat="1" ht="14.45" hidden="1" customHeight="1">
      <c r="B33" s="37"/>
      <c r="C33" s="38"/>
      <c r="D33" s="38"/>
      <c r="E33" s="38"/>
      <c r="F33" s="26" t="s">
        <v>41</v>
      </c>
      <c r="G33" s="38"/>
      <c r="H33" s="38"/>
      <c r="I33" s="38"/>
      <c r="J33" s="38"/>
      <c r="K33" s="38"/>
      <c r="L33" s="217">
        <v>0</v>
      </c>
      <c r="M33" s="216"/>
      <c r="N33" s="216"/>
      <c r="O33" s="216"/>
      <c r="P33" s="216"/>
      <c r="Q33" s="38"/>
      <c r="R33" s="38"/>
      <c r="S33" s="38"/>
      <c r="T33" s="38"/>
      <c r="U33" s="38"/>
      <c r="V33" s="38"/>
      <c r="W33" s="215">
        <f>ROUND(BD94, 2)</f>
        <v>0</v>
      </c>
      <c r="X33" s="216"/>
      <c r="Y33" s="216"/>
      <c r="Z33" s="216"/>
      <c r="AA33" s="216"/>
      <c r="AB33" s="216"/>
      <c r="AC33" s="216"/>
      <c r="AD33" s="216"/>
      <c r="AE33" s="216"/>
      <c r="AF33" s="38"/>
      <c r="AG33" s="38"/>
      <c r="AH33" s="38"/>
      <c r="AI33" s="38"/>
      <c r="AJ33" s="38"/>
      <c r="AK33" s="215">
        <v>0</v>
      </c>
      <c r="AL33" s="216"/>
      <c r="AM33" s="216"/>
      <c r="AN33" s="216"/>
      <c r="AO33" s="216"/>
      <c r="AP33" s="38"/>
      <c r="AQ33" s="38"/>
      <c r="AR33" s="39"/>
      <c r="BE33" s="220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9"/>
    </row>
    <row r="35" spans="1:57" s="2" customFormat="1" ht="25.9" customHeight="1">
      <c r="A35" s="31"/>
      <c r="B35" s="32"/>
      <c r="C35" s="40"/>
      <c r="D35" s="41" t="s">
        <v>42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43</v>
      </c>
      <c r="U35" s="42"/>
      <c r="V35" s="42"/>
      <c r="W35" s="42"/>
      <c r="X35" s="252" t="s">
        <v>44</v>
      </c>
      <c r="Y35" s="253"/>
      <c r="Z35" s="253"/>
      <c r="AA35" s="253"/>
      <c r="AB35" s="253"/>
      <c r="AC35" s="42"/>
      <c r="AD35" s="42"/>
      <c r="AE35" s="42"/>
      <c r="AF35" s="42"/>
      <c r="AG35" s="42"/>
      <c r="AH35" s="42"/>
      <c r="AI35" s="42"/>
      <c r="AJ35" s="42"/>
      <c r="AK35" s="254">
        <f>SUM(AK26:AK33)</f>
        <v>0</v>
      </c>
      <c r="AL35" s="253"/>
      <c r="AM35" s="253"/>
      <c r="AN35" s="253"/>
      <c r="AO35" s="255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45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46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47</v>
      </c>
      <c r="AI60" s="35"/>
      <c r="AJ60" s="35"/>
      <c r="AK60" s="35"/>
      <c r="AL60" s="35"/>
      <c r="AM60" s="49" t="s">
        <v>48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49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50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47</v>
      </c>
      <c r="AI75" s="35"/>
      <c r="AJ75" s="35"/>
      <c r="AK75" s="35"/>
      <c r="AL75" s="35"/>
      <c r="AM75" s="49" t="s">
        <v>48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11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34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41" t="str">
        <f>K6</f>
        <v>MŠ Záhradná 34, Pk - Demontáž obloženia, nové nátery stien v triedach</v>
      </c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43" t="str">
        <f>IF(AN8= "","",AN8)</f>
        <v>21. 4. 2021</v>
      </c>
      <c r="AN87" s="243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22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27</v>
      </c>
      <c r="AJ89" s="33"/>
      <c r="AK89" s="33"/>
      <c r="AL89" s="33"/>
      <c r="AM89" s="244" t="str">
        <f>IF(E17="","",E17)</f>
        <v xml:space="preserve"> </v>
      </c>
      <c r="AN89" s="245"/>
      <c r="AO89" s="245"/>
      <c r="AP89" s="245"/>
      <c r="AQ89" s="33"/>
      <c r="AR89" s="36"/>
      <c r="AS89" s="246" t="s">
        <v>52</v>
      </c>
      <c r="AT89" s="24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25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30</v>
      </c>
      <c r="AJ90" s="33"/>
      <c r="AK90" s="33"/>
      <c r="AL90" s="33"/>
      <c r="AM90" s="244" t="str">
        <f>IF(E20="","",E20)</f>
        <v xml:space="preserve"> </v>
      </c>
      <c r="AN90" s="245"/>
      <c r="AO90" s="245"/>
      <c r="AP90" s="245"/>
      <c r="AQ90" s="33"/>
      <c r="AR90" s="36"/>
      <c r="AS90" s="248"/>
      <c r="AT90" s="24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50"/>
      <c r="AT91" s="25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36" t="s">
        <v>53</v>
      </c>
      <c r="D92" s="237"/>
      <c r="E92" s="237"/>
      <c r="F92" s="237"/>
      <c r="G92" s="237"/>
      <c r="H92" s="70"/>
      <c r="I92" s="238" t="s">
        <v>54</v>
      </c>
      <c r="J92" s="237"/>
      <c r="K92" s="237"/>
      <c r="L92" s="237"/>
      <c r="M92" s="237"/>
      <c r="N92" s="237"/>
      <c r="O92" s="237"/>
      <c r="P92" s="237"/>
      <c r="Q92" s="237"/>
      <c r="R92" s="237"/>
      <c r="S92" s="237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9" t="s">
        <v>55</v>
      </c>
      <c r="AH92" s="237"/>
      <c r="AI92" s="237"/>
      <c r="AJ92" s="237"/>
      <c r="AK92" s="237"/>
      <c r="AL92" s="237"/>
      <c r="AM92" s="237"/>
      <c r="AN92" s="238" t="s">
        <v>56</v>
      </c>
      <c r="AO92" s="237"/>
      <c r="AP92" s="240"/>
      <c r="AQ92" s="71" t="s">
        <v>57</v>
      </c>
      <c r="AR92" s="36"/>
      <c r="AS92" s="72" t="s">
        <v>58</v>
      </c>
      <c r="AT92" s="73" t="s">
        <v>59</v>
      </c>
      <c r="AU92" s="73" t="s">
        <v>60</v>
      </c>
      <c r="AV92" s="73" t="s">
        <v>61</v>
      </c>
      <c r="AW92" s="73" t="s">
        <v>62</v>
      </c>
      <c r="AX92" s="73" t="s">
        <v>63</v>
      </c>
      <c r="AY92" s="73" t="s">
        <v>64</v>
      </c>
      <c r="AZ92" s="73" t="s">
        <v>65</v>
      </c>
      <c r="BA92" s="73" t="s">
        <v>66</v>
      </c>
      <c r="BB92" s="73" t="s">
        <v>67</v>
      </c>
      <c r="BC92" s="73" t="s">
        <v>68</v>
      </c>
      <c r="BD92" s="74" t="s">
        <v>69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70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3">
        <f>ROUND(AG95,2)</f>
        <v>0</v>
      </c>
      <c r="AH94" s="233"/>
      <c r="AI94" s="233"/>
      <c r="AJ94" s="233"/>
      <c r="AK94" s="233"/>
      <c r="AL94" s="233"/>
      <c r="AM94" s="233"/>
      <c r="AN94" s="234">
        <f>SUM(AG94,AT94)</f>
        <v>0</v>
      </c>
      <c r="AO94" s="234"/>
      <c r="AP94" s="234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71</v>
      </c>
      <c r="BT94" s="88" t="s">
        <v>72</v>
      </c>
      <c r="BV94" s="88" t="s">
        <v>73</v>
      </c>
      <c r="BW94" s="88" t="s">
        <v>5</v>
      </c>
      <c r="BX94" s="88" t="s">
        <v>74</v>
      </c>
      <c r="CL94" s="88" t="s">
        <v>1</v>
      </c>
    </row>
    <row r="95" spans="1:90" s="7" customFormat="1" ht="24.75" customHeight="1">
      <c r="A95" s="89" t="s">
        <v>75</v>
      </c>
      <c r="B95" s="90"/>
      <c r="C95" s="91"/>
      <c r="D95" s="232" t="s">
        <v>12</v>
      </c>
      <c r="E95" s="232"/>
      <c r="F95" s="232"/>
      <c r="G95" s="232"/>
      <c r="H95" s="232"/>
      <c r="I95" s="92"/>
      <c r="J95" s="232" t="s">
        <v>15</v>
      </c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  <c r="Y95" s="232"/>
      <c r="Z95" s="232"/>
      <c r="AA95" s="232"/>
      <c r="AB95" s="232"/>
      <c r="AC95" s="232"/>
      <c r="AD95" s="232"/>
      <c r="AE95" s="232"/>
      <c r="AF95" s="232"/>
      <c r="AG95" s="230">
        <f>'34 - MŠ Záhradná 34, Pk -...'!J28</f>
        <v>0</v>
      </c>
      <c r="AH95" s="231"/>
      <c r="AI95" s="231"/>
      <c r="AJ95" s="231"/>
      <c r="AK95" s="231"/>
      <c r="AL95" s="231"/>
      <c r="AM95" s="231"/>
      <c r="AN95" s="230">
        <f>SUM(AG95,AT95)</f>
        <v>0</v>
      </c>
      <c r="AO95" s="231"/>
      <c r="AP95" s="231"/>
      <c r="AQ95" s="93" t="s">
        <v>76</v>
      </c>
      <c r="AR95" s="94"/>
      <c r="AS95" s="95">
        <v>0</v>
      </c>
      <c r="AT95" s="96">
        <f>ROUND(SUM(AV95:AW95),2)</f>
        <v>0</v>
      </c>
      <c r="AU95" s="97">
        <f>'34 - MŠ Záhradná 34, Pk -...'!P119</f>
        <v>0</v>
      </c>
      <c r="AV95" s="96">
        <f>'34 - MŠ Záhradná 34, Pk -...'!J31</f>
        <v>0</v>
      </c>
      <c r="AW95" s="96">
        <f>'34 - MŠ Záhradná 34, Pk -...'!J32</f>
        <v>0</v>
      </c>
      <c r="AX95" s="96">
        <f>'34 - MŠ Záhradná 34, Pk -...'!J33</f>
        <v>0</v>
      </c>
      <c r="AY95" s="96">
        <f>'34 - MŠ Záhradná 34, Pk -...'!J34</f>
        <v>0</v>
      </c>
      <c r="AZ95" s="96">
        <f>'34 - MŠ Záhradná 34, Pk -...'!F31</f>
        <v>0</v>
      </c>
      <c r="BA95" s="96">
        <f>'34 - MŠ Záhradná 34, Pk -...'!F32</f>
        <v>0</v>
      </c>
      <c r="BB95" s="96">
        <f>'34 - MŠ Záhradná 34, Pk -...'!F33</f>
        <v>0</v>
      </c>
      <c r="BC95" s="96">
        <f>'34 - MŠ Záhradná 34, Pk -...'!F34</f>
        <v>0</v>
      </c>
      <c r="BD95" s="98">
        <f>'34 - MŠ Záhradná 34, Pk -...'!F35</f>
        <v>0</v>
      </c>
      <c r="BT95" s="99" t="s">
        <v>77</v>
      </c>
      <c r="BU95" s="99" t="s">
        <v>78</v>
      </c>
      <c r="BV95" s="99" t="s">
        <v>73</v>
      </c>
      <c r="BW95" s="99" t="s">
        <v>5</v>
      </c>
      <c r="BX95" s="99" t="s">
        <v>74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xb6swWxnC65emBLxw20fC2PaCd1SdZe9w2giSzFRHfi10n5EzT64ZekNCbzAPTovwtzZHyLuWWibSSPOd8pjzA==" saltValue="2bAZ7mhNUaTEljcUea517mrKWBS+PoP30NzIZ0MDUBfKtbTvQK9o5r1i5MBhlDTYP/kqiDVGrn+wLFtUR0NL7g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34 - MŠ Záhradná 34, Pk -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41"/>
  <sheetViews>
    <sheetView showGridLines="0" topLeftCell="A54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10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00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AT2" s="14" t="s">
        <v>5</v>
      </c>
    </row>
    <row r="3" spans="1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17"/>
      <c r="AT3" s="14" t="s">
        <v>72</v>
      </c>
    </row>
    <row r="4" spans="1:46" s="1" customFormat="1" ht="24.95" customHeight="1">
      <c r="B4" s="17"/>
      <c r="D4" s="104" t="s">
        <v>79</v>
      </c>
      <c r="I4" s="100"/>
      <c r="L4" s="17"/>
      <c r="M4" s="105" t="s">
        <v>9</v>
      </c>
      <c r="AT4" s="14" t="s">
        <v>4</v>
      </c>
    </row>
    <row r="5" spans="1:46" s="1" customFormat="1" ht="6.95" customHeight="1">
      <c r="B5" s="17"/>
      <c r="I5" s="100"/>
      <c r="L5" s="17"/>
    </row>
    <row r="6" spans="1:46" s="2" customFormat="1" ht="12" customHeight="1">
      <c r="A6" s="31"/>
      <c r="B6" s="36"/>
      <c r="C6" s="31"/>
      <c r="D6" s="106" t="s">
        <v>14</v>
      </c>
      <c r="E6" s="31"/>
      <c r="F6" s="31"/>
      <c r="G6" s="31"/>
      <c r="H6" s="31"/>
      <c r="I6" s="107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24.75" customHeight="1">
      <c r="A7" s="31"/>
      <c r="B7" s="36"/>
      <c r="C7" s="31"/>
      <c r="D7" s="31"/>
      <c r="E7" s="257" t="s">
        <v>15</v>
      </c>
      <c r="F7" s="258"/>
      <c r="G7" s="258"/>
      <c r="H7" s="258"/>
      <c r="I7" s="107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>
      <c r="A8" s="31"/>
      <c r="B8" s="36"/>
      <c r="C8" s="31"/>
      <c r="D8" s="31"/>
      <c r="E8" s="31"/>
      <c r="F8" s="31"/>
      <c r="G8" s="31"/>
      <c r="H8" s="31"/>
      <c r="I8" s="107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6" t="s">
        <v>16</v>
      </c>
      <c r="E9" s="31"/>
      <c r="F9" s="108" t="s">
        <v>1</v>
      </c>
      <c r="G9" s="31"/>
      <c r="H9" s="31"/>
      <c r="I9" s="109" t="s">
        <v>17</v>
      </c>
      <c r="J9" s="108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6" t="s">
        <v>18</v>
      </c>
      <c r="E10" s="31"/>
      <c r="F10" s="108" t="s">
        <v>19</v>
      </c>
      <c r="G10" s="31"/>
      <c r="H10" s="31"/>
      <c r="I10" s="109" t="s">
        <v>20</v>
      </c>
      <c r="J10" s="110" t="str">
        <f>'Rekapitulácia stavby'!AN8</f>
        <v>21. 4. 2021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107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6" t="s">
        <v>22</v>
      </c>
      <c r="E12" s="31"/>
      <c r="F12" s="31"/>
      <c r="G12" s="31"/>
      <c r="H12" s="31"/>
      <c r="I12" s="109" t="s">
        <v>23</v>
      </c>
      <c r="J12" s="108" t="str">
        <f>IF('Rekapitulácia stavby'!AN10="","",'Rekapitulácia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8" t="str">
        <f>IF('Rekapitulácia stavby'!E11="","",'Rekapitulácia stavby'!E11)</f>
        <v xml:space="preserve"> </v>
      </c>
      <c r="F13" s="31"/>
      <c r="G13" s="31"/>
      <c r="H13" s="31"/>
      <c r="I13" s="109" t="s">
        <v>24</v>
      </c>
      <c r="J13" s="108" t="str">
        <f>IF('Rekapitulácia stavby'!AN11="","",'Rekapitulácia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107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6" t="s">
        <v>25</v>
      </c>
      <c r="E15" s="31"/>
      <c r="F15" s="31"/>
      <c r="G15" s="31"/>
      <c r="H15" s="31"/>
      <c r="I15" s="109" t="s">
        <v>23</v>
      </c>
      <c r="J15" s="27" t="str">
        <f>'Rekapitulácia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9" t="str">
        <f>'Rekapitulácia stavby'!E14</f>
        <v>Vyplň údaj</v>
      </c>
      <c r="F16" s="260"/>
      <c r="G16" s="260"/>
      <c r="H16" s="260"/>
      <c r="I16" s="109" t="s">
        <v>24</v>
      </c>
      <c r="J16" s="27" t="str">
        <f>'Rekapitulácia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107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6" t="s">
        <v>27</v>
      </c>
      <c r="E18" s="31"/>
      <c r="F18" s="31"/>
      <c r="G18" s="31"/>
      <c r="H18" s="31"/>
      <c r="I18" s="109" t="s">
        <v>23</v>
      </c>
      <c r="J18" s="108" t="str">
        <f>IF('Rekapitulácia stavby'!AN16="","",'Rekapitulácia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8" t="str">
        <f>IF('Rekapitulácia stavby'!E17="","",'Rekapitulácia stavby'!E17)</f>
        <v xml:space="preserve"> </v>
      </c>
      <c r="F19" s="31"/>
      <c r="G19" s="31"/>
      <c r="H19" s="31"/>
      <c r="I19" s="109" t="s">
        <v>24</v>
      </c>
      <c r="J19" s="108" t="str">
        <f>IF('Rekapitulácia stavby'!AN17="","",'Rekapitulácia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107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6" t="s">
        <v>30</v>
      </c>
      <c r="E21" s="31"/>
      <c r="F21" s="31"/>
      <c r="G21" s="31"/>
      <c r="H21" s="31"/>
      <c r="I21" s="109" t="s">
        <v>23</v>
      </c>
      <c r="J21" s="108" t="str">
        <f>IF('Rekapitulácia stavby'!AN19="","",'Rekapitulácia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8" t="str">
        <f>IF('Rekapitulácia stavby'!E20="","",'Rekapitulácia stavby'!E20)</f>
        <v xml:space="preserve"> </v>
      </c>
      <c r="F22" s="31"/>
      <c r="G22" s="31"/>
      <c r="H22" s="31"/>
      <c r="I22" s="109" t="s">
        <v>24</v>
      </c>
      <c r="J22" s="108" t="str">
        <f>IF('Rekapitulácia stavby'!AN20="","",'Rekapitulácia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107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6" t="s">
        <v>31</v>
      </c>
      <c r="E24" s="31"/>
      <c r="F24" s="31"/>
      <c r="G24" s="31"/>
      <c r="H24" s="31"/>
      <c r="I24" s="107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11"/>
      <c r="B25" s="112"/>
      <c r="C25" s="111"/>
      <c r="D25" s="111"/>
      <c r="E25" s="261" t="s">
        <v>1</v>
      </c>
      <c r="F25" s="261"/>
      <c r="G25" s="261"/>
      <c r="H25" s="261"/>
      <c r="I25" s="113"/>
      <c r="J25" s="111"/>
      <c r="K25" s="111"/>
      <c r="L25" s="114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107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5"/>
      <c r="E27" s="115"/>
      <c r="F27" s="115"/>
      <c r="G27" s="115"/>
      <c r="H27" s="115"/>
      <c r="I27" s="116"/>
      <c r="J27" s="115"/>
      <c r="K27" s="115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7" t="s">
        <v>32</v>
      </c>
      <c r="E28" s="31"/>
      <c r="F28" s="31"/>
      <c r="G28" s="31"/>
      <c r="H28" s="31"/>
      <c r="I28" s="107"/>
      <c r="J28" s="118">
        <f>ROUND(J119,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6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9" t="s">
        <v>34</v>
      </c>
      <c r="G30" s="31"/>
      <c r="H30" s="31"/>
      <c r="I30" s="120" t="s">
        <v>33</v>
      </c>
      <c r="J30" s="119" t="s">
        <v>35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21" t="s">
        <v>36</v>
      </c>
      <c r="E31" s="106" t="s">
        <v>37</v>
      </c>
      <c r="F31" s="122">
        <f>ROUND((SUM(BE119:BE140)),  2)</f>
        <v>0</v>
      </c>
      <c r="G31" s="31"/>
      <c r="H31" s="31"/>
      <c r="I31" s="123">
        <v>0.2</v>
      </c>
      <c r="J31" s="122">
        <f>ROUND(((SUM(BE119:BE140))*I31),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6" t="s">
        <v>38</v>
      </c>
      <c r="F32" s="122">
        <f>ROUND((SUM(BF119:BF140)),  2)</f>
        <v>0</v>
      </c>
      <c r="G32" s="31"/>
      <c r="H32" s="31"/>
      <c r="I32" s="123">
        <v>0.2</v>
      </c>
      <c r="J32" s="122">
        <f>ROUND(((SUM(BF119:BF140))*I32),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6" t="s">
        <v>39</v>
      </c>
      <c r="F33" s="122">
        <f>ROUND((SUM(BG119:BG140)),  2)</f>
        <v>0</v>
      </c>
      <c r="G33" s="31"/>
      <c r="H33" s="31"/>
      <c r="I33" s="123">
        <v>0.2</v>
      </c>
      <c r="J33" s="122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6" t="s">
        <v>40</v>
      </c>
      <c r="F34" s="122">
        <f>ROUND((SUM(BH119:BH140)),  2)</f>
        <v>0</v>
      </c>
      <c r="G34" s="31"/>
      <c r="H34" s="31"/>
      <c r="I34" s="123">
        <v>0.2</v>
      </c>
      <c r="J34" s="122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6" t="s">
        <v>41</v>
      </c>
      <c r="F35" s="122">
        <f>ROUND((SUM(BI119:BI140)),  2)</f>
        <v>0</v>
      </c>
      <c r="G35" s="31"/>
      <c r="H35" s="31"/>
      <c r="I35" s="123">
        <v>0</v>
      </c>
      <c r="J35" s="122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107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24"/>
      <c r="D37" s="125" t="s">
        <v>42</v>
      </c>
      <c r="E37" s="126"/>
      <c r="F37" s="126"/>
      <c r="G37" s="127" t="s">
        <v>43</v>
      </c>
      <c r="H37" s="128" t="s">
        <v>44</v>
      </c>
      <c r="I37" s="129"/>
      <c r="J37" s="130">
        <f>SUM(J28:J35)</f>
        <v>0</v>
      </c>
      <c r="K37" s="1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107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I39" s="100"/>
      <c r="L39" s="17"/>
    </row>
    <row r="40" spans="1:31" s="1" customFormat="1" ht="14.45" customHeight="1">
      <c r="B40" s="17"/>
      <c r="I40" s="100"/>
      <c r="L40" s="17"/>
    </row>
    <row r="41" spans="1:31" s="1" customFormat="1" ht="14.45" customHeight="1">
      <c r="B41" s="17"/>
      <c r="I41" s="100"/>
      <c r="L41" s="17"/>
    </row>
    <row r="42" spans="1:31" s="1" customFormat="1" ht="14.45" customHeight="1">
      <c r="B42" s="17"/>
      <c r="I42" s="100"/>
      <c r="L42" s="17"/>
    </row>
    <row r="43" spans="1:31" s="1" customFormat="1" ht="14.45" customHeight="1">
      <c r="B43" s="17"/>
      <c r="I43" s="100"/>
      <c r="L43" s="17"/>
    </row>
    <row r="44" spans="1:31" s="1" customFormat="1" ht="14.45" customHeight="1">
      <c r="B44" s="17"/>
      <c r="I44" s="100"/>
      <c r="L44" s="17"/>
    </row>
    <row r="45" spans="1:31" s="1" customFormat="1" ht="14.45" customHeight="1">
      <c r="B45" s="17"/>
      <c r="I45" s="100"/>
      <c r="L45" s="17"/>
    </row>
    <row r="46" spans="1:31" s="1" customFormat="1" ht="14.45" customHeight="1">
      <c r="B46" s="17"/>
      <c r="I46" s="100"/>
      <c r="L46" s="17"/>
    </row>
    <row r="47" spans="1:31" s="1" customFormat="1" ht="14.45" customHeight="1">
      <c r="B47" s="17"/>
      <c r="I47" s="100"/>
      <c r="L47" s="17"/>
    </row>
    <row r="48" spans="1:31" s="1" customFormat="1" ht="14.45" customHeight="1">
      <c r="B48" s="17"/>
      <c r="I48" s="100"/>
      <c r="L48" s="17"/>
    </row>
    <row r="49" spans="1:31" s="1" customFormat="1" ht="14.45" customHeight="1">
      <c r="B49" s="17"/>
      <c r="I49" s="100"/>
      <c r="L49" s="17"/>
    </row>
    <row r="50" spans="1:31" s="2" customFormat="1" ht="14.45" customHeight="1">
      <c r="B50" s="48"/>
      <c r="D50" s="132" t="s">
        <v>45</v>
      </c>
      <c r="E50" s="133"/>
      <c r="F50" s="133"/>
      <c r="G50" s="132" t="s">
        <v>46</v>
      </c>
      <c r="H50" s="133"/>
      <c r="I50" s="134"/>
      <c r="J50" s="133"/>
      <c r="K50" s="133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35" t="s">
        <v>47</v>
      </c>
      <c r="E61" s="136"/>
      <c r="F61" s="137" t="s">
        <v>48</v>
      </c>
      <c r="G61" s="135" t="s">
        <v>47</v>
      </c>
      <c r="H61" s="136"/>
      <c r="I61" s="138"/>
      <c r="J61" s="139" t="s">
        <v>48</v>
      </c>
      <c r="K61" s="136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32" t="s">
        <v>49</v>
      </c>
      <c r="E65" s="140"/>
      <c r="F65" s="140"/>
      <c r="G65" s="132" t="s">
        <v>50</v>
      </c>
      <c r="H65" s="140"/>
      <c r="I65" s="141"/>
      <c r="J65" s="140"/>
      <c r="K65" s="14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35" t="s">
        <v>47</v>
      </c>
      <c r="E76" s="136"/>
      <c r="F76" s="137" t="s">
        <v>48</v>
      </c>
      <c r="G76" s="135" t="s">
        <v>47</v>
      </c>
      <c r="H76" s="136"/>
      <c r="I76" s="138"/>
      <c r="J76" s="139" t="s">
        <v>48</v>
      </c>
      <c r="K76" s="136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2"/>
      <c r="C77" s="143"/>
      <c r="D77" s="143"/>
      <c r="E77" s="143"/>
      <c r="F77" s="143"/>
      <c r="G77" s="143"/>
      <c r="H77" s="143"/>
      <c r="I77" s="144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5"/>
      <c r="C81" s="146"/>
      <c r="D81" s="146"/>
      <c r="E81" s="146"/>
      <c r="F81" s="146"/>
      <c r="G81" s="146"/>
      <c r="H81" s="146"/>
      <c r="I81" s="147"/>
      <c r="J81" s="146"/>
      <c r="K81" s="146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80</v>
      </c>
      <c r="D82" s="33"/>
      <c r="E82" s="33"/>
      <c r="F82" s="33"/>
      <c r="G82" s="33"/>
      <c r="H82" s="33"/>
      <c r="I82" s="107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107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107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4.75" customHeight="1">
      <c r="A85" s="31"/>
      <c r="B85" s="32"/>
      <c r="C85" s="33"/>
      <c r="D85" s="33"/>
      <c r="E85" s="241" t="str">
        <f>E7</f>
        <v>MŠ Záhradná 34, Pk - Demontáž obloženia, nové nátery stien v triedach</v>
      </c>
      <c r="F85" s="256"/>
      <c r="G85" s="256"/>
      <c r="H85" s="256"/>
      <c r="I85" s="107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107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18</v>
      </c>
      <c r="D87" s="33"/>
      <c r="E87" s="33"/>
      <c r="F87" s="24" t="str">
        <f>F10</f>
        <v xml:space="preserve"> </v>
      </c>
      <c r="G87" s="33"/>
      <c r="H87" s="33"/>
      <c r="I87" s="109" t="s">
        <v>20</v>
      </c>
      <c r="J87" s="63" t="str">
        <f>IF(J10="","",J10)</f>
        <v>21. 4. 2021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107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22</v>
      </c>
      <c r="D89" s="33"/>
      <c r="E89" s="33"/>
      <c r="F89" s="24" t="str">
        <f>E13</f>
        <v xml:space="preserve"> </v>
      </c>
      <c r="G89" s="33"/>
      <c r="H89" s="33"/>
      <c r="I89" s="109" t="s">
        <v>27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25</v>
      </c>
      <c r="D90" s="33"/>
      <c r="E90" s="33"/>
      <c r="F90" s="24" t="str">
        <f>IF(E16="","",E16)</f>
        <v>Vyplň údaj</v>
      </c>
      <c r="G90" s="33"/>
      <c r="H90" s="33"/>
      <c r="I90" s="109" t="s">
        <v>30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107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48" t="s">
        <v>81</v>
      </c>
      <c r="D92" s="149"/>
      <c r="E92" s="149"/>
      <c r="F92" s="149"/>
      <c r="G92" s="149"/>
      <c r="H92" s="149"/>
      <c r="I92" s="150"/>
      <c r="J92" s="151" t="s">
        <v>82</v>
      </c>
      <c r="K92" s="149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107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52" t="s">
        <v>83</v>
      </c>
      <c r="D94" s="33"/>
      <c r="E94" s="33"/>
      <c r="F94" s="33"/>
      <c r="G94" s="33"/>
      <c r="H94" s="33"/>
      <c r="I94" s="107"/>
      <c r="J94" s="81">
        <f>J119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84</v>
      </c>
    </row>
    <row r="95" spans="1:47" s="9" customFormat="1" ht="24.95" customHeight="1">
      <c r="B95" s="153"/>
      <c r="C95" s="154"/>
      <c r="D95" s="155" t="s">
        <v>85</v>
      </c>
      <c r="E95" s="156"/>
      <c r="F95" s="156"/>
      <c r="G95" s="156"/>
      <c r="H95" s="156"/>
      <c r="I95" s="157"/>
      <c r="J95" s="158">
        <f>J120</f>
        <v>0</v>
      </c>
      <c r="K95" s="154"/>
      <c r="L95" s="159"/>
    </row>
    <row r="96" spans="1:47" s="10" customFormat="1" ht="19.899999999999999" customHeight="1">
      <c r="B96" s="160"/>
      <c r="C96" s="161"/>
      <c r="D96" s="162" t="s">
        <v>86</v>
      </c>
      <c r="E96" s="163"/>
      <c r="F96" s="163"/>
      <c r="G96" s="163"/>
      <c r="H96" s="163"/>
      <c r="I96" s="164"/>
      <c r="J96" s="165">
        <f>J121</f>
        <v>0</v>
      </c>
      <c r="K96" s="161"/>
      <c r="L96" s="166"/>
    </row>
    <row r="97" spans="1:31" s="9" customFormat="1" ht="24.95" customHeight="1">
      <c r="B97" s="153"/>
      <c r="C97" s="154"/>
      <c r="D97" s="155" t="s">
        <v>87</v>
      </c>
      <c r="E97" s="156"/>
      <c r="F97" s="156"/>
      <c r="G97" s="156"/>
      <c r="H97" s="156"/>
      <c r="I97" s="157"/>
      <c r="J97" s="158">
        <f>J123</f>
        <v>0</v>
      </c>
      <c r="K97" s="154"/>
      <c r="L97" s="159"/>
    </row>
    <row r="98" spans="1:31" s="10" customFormat="1" ht="19.899999999999999" customHeight="1">
      <c r="B98" s="160"/>
      <c r="C98" s="161"/>
      <c r="D98" s="162" t="s">
        <v>88</v>
      </c>
      <c r="E98" s="163"/>
      <c r="F98" s="163"/>
      <c r="G98" s="163"/>
      <c r="H98" s="163"/>
      <c r="I98" s="164"/>
      <c r="J98" s="165">
        <f>J124</f>
        <v>0</v>
      </c>
      <c r="K98" s="161"/>
      <c r="L98" s="166"/>
    </row>
    <row r="99" spans="1:31" s="10" customFormat="1" ht="19.899999999999999" customHeight="1">
      <c r="B99" s="160"/>
      <c r="C99" s="161"/>
      <c r="D99" s="162" t="s">
        <v>89</v>
      </c>
      <c r="E99" s="163"/>
      <c r="F99" s="163"/>
      <c r="G99" s="163"/>
      <c r="H99" s="163"/>
      <c r="I99" s="164"/>
      <c r="J99" s="165">
        <f>J128</f>
        <v>0</v>
      </c>
      <c r="K99" s="161"/>
      <c r="L99" s="166"/>
    </row>
    <row r="100" spans="1:31" s="9" customFormat="1" ht="24.95" customHeight="1">
      <c r="B100" s="153"/>
      <c r="C100" s="154"/>
      <c r="D100" s="155" t="s">
        <v>90</v>
      </c>
      <c r="E100" s="156"/>
      <c r="F100" s="156"/>
      <c r="G100" s="156"/>
      <c r="H100" s="156"/>
      <c r="I100" s="157"/>
      <c r="J100" s="158">
        <f>J137</f>
        <v>0</v>
      </c>
      <c r="K100" s="154"/>
      <c r="L100" s="159"/>
    </row>
    <row r="101" spans="1:31" s="10" customFormat="1" ht="19.899999999999999" customHeight="1">
      <c r="B101" s="160"/>
      <c r="C101" s="161"/>
      <c r="D101" s="162" t="s">
        <v>91</v>
      </c>
      <c r="E101" s="163"/>
      <c r="F101" s="163"/>
      <c r="G101" s="163"/>
      <c r="H101" s="163"/>
      <c r="I101" s="164"/>
      <c r="J101" s="165">
        <f>J138</f>
        <v>0</v>
      </c>
      <c r="K101" s="161"/>
      <c r="L101" s="166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107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1"/>
      <c r="C103" s="52"/>
      <c r="D103" s="52"/>
      <c r="E103" s="52"/>
      <c r="F103" s="52"/>
      <c r="G103" s="52"/>
      <c r="H103" s="52"/>
      <c r="I103" s="144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3"/>
      <c r="C107" s="54"/>
      <c r="D107" s="54"/>
      <c r="E107" s="54"/>
      <c r="F107" s="54"/>
      <c r="G107" s="54"/>
      <c r="H107" s="54"/>
      <c r="I107" s="147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92</v>
      </c>
      <c r="D108" s="33"/>
      <c r="E108" s="33"/>
      <c r="F108" s="33"/>
      <c r="G108" s="33"/>
      <c r="H108" s="33"/>
      <c r="I108" s="107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107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14</v>
      </c>
      <c r="D110" s="33"/>
      <c r="E110" s="33"/>
      <c r="F110" s="33"/>
      <c r="G110" s="33"/>
      <c r="H110" s="33"/>
      <c r="I110" s="107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75" customHeight="1">
      <c r="A111" s="31"/>
      <c r="B111" s="32"/>
      <c r="C111" s="33"/>
      <c r="D111" s="33"/>
      <c r="E111" s="241" t="str">
        <f>E7</f>
        <v>MŠ Záhradná 34, Pk - Demontáž obloženia, nové nátery stien v triedach</v>
      </c>
      <c r="F111" s="256"/>
      <c r="G111" s="256"/>
      <c r="H111" s="256"/>
      <c r="I111" s="107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107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18</v>
      </c>
      <c r="D113" s="33"/>
      <c r="E113" s="33"/>
      <c r="F113" s="24" t="str">
        <f>F10</f>
        <v xml:space="preserve"> </v>
      </c>
      <c r="G113" s="33"/>
      <c r="H113" s="33"/>
      <c r="I113" s="109" t="s">
        <v>20</v>
      </c>
      <c r="J113" s="63" t="str">
        <f>IF(J10="","",J10)</f>
        <v>21. 4. 2021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107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5.2" customHeight="1">
      <c r="A115" s="31"/>
      <c r="B115" s="32"/>
      <c r="C115" s="26" t="s">
        <v>22</v>
      </c>
      <c r="D115" s="33"/>
      <c r="E115" s="33"/>
      <c r="F115" s="24" t="str">
        <f>E13</f>
        <v xml:space="preserve"> </v>
      </c>
      <c r="G115" s="33"/>
      <c r="H115" s="33"/>
      <c r="I115" s="109" t="s">
        <v>27</v>
      </c>
      <c r="J115" s="29" t="str">
        <f>E19</f>
        <v xml:space="preserve"> 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2" customHeight="1">
      <c r="A116" s="31"/>
      <c r="B116" s="32"/>
      <c r="C116" s="26" t="s">
        <v>25</v>
      </c>
      <c r="D116" s="33"/>
      <c r="E116" s="33"/>
      <c r="F116" s="24" t="str">
        <f>IF(E16="","",E16)</f>
        <v>Vyplň údaj</v>
      </c>
      <c r="G116" s="33"/>
      <c r="H116" s="33"/>
      <c r="I116" s="109" t="s">
        <v>30</v>
      </c>
      <c r="J116" s="29" t="str">
        <f>E22</f>
        <v xml:space="preserve"> 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0.35" customHeight="1">
      <c r="A117" s="31"/>
      <c r="B117" s="32"/>
      <c r="C117" s="33"/>
      <c r="D117" s="33"/>
      <c r="E117" s="33"/>
      <c r="F117" s="33"/>
      <c r="G117" s="33"/>
      <c r="H117" s="33"/>
      <c r="I117" s="107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11" customFormat="1" ht="29.25" customHeight="1">
      <c r="A118" s="167"/>
      <c r="B118" s="168"/>
      <c r="C118" s="169" t="s">
        <v>93</v>
      </c>
      <c r="D118" s="170" t="s">
        <v>57</v>
      </c>
      <c r="E118" s="170" t="s">
        <v>53</v>
      </c>
      <c r="F118" s="170" t="s">
        <v>54</v>
      </c>
      <c r="G118" s="170" t="s">
        <v>94</v>
      </c>
      <c r="H118" s="170" t="s">
        <v>95</v>
      </c>
      <c r="I118" s="171" t="s">
        <v>96</v>
      </c>
      <c r="J118" s="172" t="s">
        <v>82</v>
      </c>
      <c r="K118" s="173" t="s">
        <v>97</v>
      </c>
      <c r="L118" s="174"/>
      <c r="M118" s="72" t="s">
        <v>1</v>
      </c>
      <c r="N118" s="73" t="s">
        <v>36</v>
      </c>
      <c r="O118" s="73" t="s">
        <v>98</v>
      </c>
      <c r="P118" s="73" t="s">
        <v>99</v>
      </c>
      <c r="Q118" s="73" t="s">
        <v>100</v>
      </c>
      <c r="R118" s="73" t="s">
        <v>101</v>
      </c>
      <c r="S118" s="73" t="s">
        <v>102</v>
      </c>
      <c r="T118" s="74" t="s">
        <v>103</v>
      </c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</row>
    <row r="119" spans="1:65" s="2" customFormat="1" ht="22.9" customHeight="1">
      <c r="A119" s="31"/>
      <c r="B119" s="32"/>
      <c r="C119" s="79" t="s">
        <v>83</v>
      </c>
      <c r="D119" s="33"/>
      <c r="E119" s="33"/>
      <c r="F119" s="33"/>
      <c r="G119" s="33"/>
      <c r="H119" s="33"/>
      <c r="I119" s="107"/>
      <c r="J119" s="175">
        <f>BK119</f>
        <v>0</v>
      </c>
      <c r="K119" s="33"/>
      <c r="L119" s="36"/>
      <c r="M119" s="75"/>
      <c r="N119" s="176"/>
      <c r="O119" s="76"/>
      <c r="P119" s="177">
        <f>P120+P123+P137</f>
        <v>0</v>
      </c>
      <c r="Q119" s="76"/>
      <c r="R119" s="177">
        <f>R120+R123+R137</f>
        <v>0.68734999999999991</v>
      </c>
      <c r="S119" s="76"/>
      <c r="T119" s="178">
        <f>T120+T123+T137</f>
        <v>2.7607999999999997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4" t="s">
        <v>71</v>
      </c>
      <c r="AU119" s="14" t="s">
        <v>84</v>
      </c>
      <c r="BK119" s="179">
        <f>BK120+BK123+BK137</f>
        <v>0</v>
      </c>
    </row>
    <row r="120" spans="1:65" s="12" customFormat="1" ht="25.9" customHeight="1">
      <c r="B120" s="180"/>
      <c r="C120" s="181"/>
      <c r="D120" s="182" t="s">
        <v>71</v>
      </c>
      <c r="E120" s="183" t="s">
        <v>104</v>
      </c>
      <c r="F120" s="183" t="s">
        <v>105</v>
      </c>
      <c r="G120" s="181"/>
      <c r="H120" s="181"/>
      <c r="I120" s="184"/>
      <c r="J120" s="185">
        <f>BK120</f>
        <v>0</v>
      </c>
      <c r="K120" s="181"/>
      <c r="L120" s="186"/>
      <c r="M120" s="187"/>
      <c r="N120" s="188"/>
      <c r="O120" s="188"/>
      <c r="P120" s="189">
        <f>P121</f>
        <v>0</v>
      </c>
      <c r="Q120" s="188"/>
      <c r="R120" s="189">
        <f>R121</f>
        <v>0</v>
      </c>
      <c r="S120" s="188"/>
      <c r="T120" s="190">
        <f>T121</f>
        <v>0</v>
      </c>
      <c r="AR120" s="191" t="s">
        <v>77</v>
      </c>
      <c r="AT120" s="192" t="s">
        <v>71</v>
      </c>
      <c r="AU120" s="192" t="s">
        <v>72</v>
      </c>
      <c r="AY120" s="191" t="s">
        <v>106</v>
      </c>
      <c r="BK120" s="193">
        <f>BK121</f>
        <v>0</v>
      </c>
    </row>
    <row r="121" spans="1:65" s="12" customFormat="1" ht="22.9" customHeight="1">
      <c r="B121" s="180"/>
      <c r="C121" s="181"/>
      <c r="D121" s="182" t="s">
        <v>71</v>
      </c>
      <c r="E121" s="194" t="s">
        <v>107</v>
      </c>
      <c r="F121" s="194" t="s">
        <v>108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P122</f>
        <v>0</v>
      </c>
      <c r="Q121" s="188"/>
      <c r="R121" s="189">
        <f>R122</f>
        <v>0</v>
      </c>
      <c r="S121" s="188"/>
      <c r="T121" s="190">
        <f>T122</f>
        <v>0</v>
      </c>
      <c r="AR121" s="191" t="s">
        <v>77</v>
      </c>
      <c r="AT121" s="192" t="s">
        <v>71</v>
      </c>
      <c r="AU121" s="192" t="s">
        <v>77</v>
      </c>
      <c r="AY121" s="191" t="s">
        <v>106</v>
      </c>
      <c r="BK121" s="193">
        <f>BK122</f>
        <v>0</v>
      </c>
    </row>
    <row r="122" spans="1:65" s="2" customFormat="1" ht="21.75" customHeight="1">
      <c r="A122" s="31"/>
      <c r="B122" s="32"/>
      <c r="C122" s="196" t="s">
        <v>109</v>
      </c>
      <c r="D122" s="196" t="s">
        <v>110</v>
      </c>
      <c r="E122" s="197" t="s">
        <v>111</v>
      </c>
      <c r="F122" s="198" t="s">
        <v>112</v>
      </c>
      <c r="G122" s="199" t="s">
        <v>113</v>
      </c>
      <c r="H122" s="200">
        <v>2.7610000000000001</v>
      </c>
      <c r="I122" s="201"/>
      <c r="J122" s="200">
        <f>ROUND(I122*H122,3)</f>
        <v>0</v>
      </c>
      <c r="K122" s="202"/>
      <c r="L122" s="36"/>
      <c r="M122" s="203" t="s">
        <v>1</v>
      </c>
      <c r="N122" s="204" t="s">
        <v>38</v>
      </c>
      <c r="O122" s="68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207" t="s">
        <v>114</v>
      </c>
      <c r="AT122" s="207" t="s">
        <v>110</v>
      </c>
      <c r="AU122" s="207" t="s">
        <v>115</v>
      </c>
      <c r="AY122" s="14" t="s">
        <v>106</v>
      </c>
      <c r="BE122" s="208">
        <f>IF(N122="základná",J122,0)</f>
        <v>0</v>
      </c>
      <c r="BF122" s="208">
        <f>IF(N122="znížená",J122,0)</f>
        <v>0</v>
      </c>
      <c r="BG122" s="208">
        <f>IF(N122="zákl. prenesená",J122,0)</f>
        <v>0</v>
      </c>
      <c r="BH122" s="208">
        <f>IF(N122="zníž. prenesená",J122,0)</f>
        <v>0</v>
      </c>
      <c r="BI122" s="208">
        <f>IF(N122="nulová",J122,0)</f>
        <v>0</v>
      </c>
      <c r="BJ122" s="14" t="s">
        <v>115</v>
      </c>
      <c r="BK122" s="209">
        <f>ROUND(I122*H122,3)</f>
        <v>0</v>
      </c>
      <c r="BL122" s="14" t="s">
        <v>114</v>
      </c>
      <c r="BM122" s="207" t="s">
        <v>116</v>
      </c>
    </row>
    <row r="123" spans="1:65" s="12" customFormat="1" ht="25.9" customHeight="1">
      <c r="B123" s="180"/>
      <c r="C123" s="181"/>
      <c r="D123" s="182" t="s">
        <v>71</v>
      </c>
      <c r="E123" s="183" t="s">
        <v>117</v>
      </c>
      <c r="F123" s="183" t="s">
        <v>118</v>
      </c>
      <c r="G123" s="181"/>
      <c r="H123" s="181"/>
      <c r="I123" s="184"/>
      <c r="J123" s="185">
        <f>BK123</f>
        <v>0</v>
      </c>
      <c r="K123" s="181"/>
      <c r="L123" s="186"/>
      <c r="M123" s="187"/>
      <c r="N123" s="188"/>
      <c r="O123" s="188"/>
      <c r="P123" s="189">
        <f>P124+P128</f>
        <v>0</v>
      </c>
      <c r="Q123" s="188"/>
      <c r="R123" s="189">
        <f>R124+R128</f>
        <v>0.67174999999999996</v>
      </c>
      <c r="S123" s="188"/>
      <c r="T123" s="190">
        <f>T124+T128</f>
        <v>2.7607999999999997</v>
      </c>
      <c r="AR123" s="191" t="s">
        <v>115</v>
      </c>
      <c r="AT123" s="192" t="s">
        <v>71</v>
      </c>
      <c r="AU123" s="192" t="s">
        <v>72</v>
      </c>
      <c r="AY123" s="191" t="s">
        <v>106</v>
      </c>
      <c r="BK123" s="193">
        <f>BK124+BK128</f>
        <v>0</v>
      </c>
    </row>
    <row r="124" spans="1:65" s="12" customFormat="1" ht="22.9" customHeight="1">
      <c r="B124" s="180"/>
      <c r="C124" s="181"/>
      <c r="D124" s="182" t="s">
        <v>71</v>
      </c>
      <c r="E124" s="194" t="s">
        <v>119</v>
      </c>
      <c r="F124" s="194" t="s">
        <v>120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SUM(P125:P127)</f>
        <v>0</v>
      </c>
      <c r="Q124" s="188"/>
      <c r="R124" s="189">
        <f>SUM(R125:R127)</f>
        <v>1.1679999999999999E-2</v>
      </c>
      <c r="S124" s="188"/>
      <c r="T124" s="190">
        <f>SUM(T125:T127)</f>
        <v>2.7607999999999997</v>
      </c>
      <c r="AR124" s="191" t="s">
        <v>115</v>
      </c>
      <c r="AT124" s="192" t="s">
        <v>71</v>
      </c>
      <c r="AU124" s="192" t="s">
        <v>77</v>
      </c>
      <c r="AY124" s="191" t="s">
        <v>106</v>
      </c>
      <c r="BK124" s="193">
        <f>SUM(BK125:BK127)</f>
        <v>0</v>
      </c>
    </row>
    <row r="125" spans="1:65" s="2" customFormat="1" ht="16.5" customHeight="1">
      <c r="A125" s="31"/>
      <c r="B125" s="32"/>
      <c r="C125" s="196" t="s">
        <v>115</v>
      </c>
      <c r="D125" s="196" t="s">
        <v>110</v>
      </c>
      <c r="E125" s="197" t="s">
        <v>121</v>
      </c>
      <c r="F125" s="198" t="s">
        <v>122</v>
      </c>
      <c r="G125" s="199" t="s">
        <v>123</v>
      </c>
      <c r="H125" s="200">
        <v>112</v>
      </c>
      <c r="I125" s="201"/>
      <c r="J125" s="200">
        <f>ROUND(I125*H125,3)</f>
        <v>0</v>
      </c>
      <c r="K125" s="202"/>
      <c r="L125" s="36"/>
      <c r="M125" s="203" t="s">
        <v>1</v>
      </c>
      <c r="N125" s="204" t="s">
        <v>38</v>
      </c>
      <c r="O125" s="68"/>
      <c r="P125" s="205">
        <f>O125*H125</f>
        <v>0</v>
      </c>
      <c r="Q125" s="205">
        <v>0</v>
      </c>
      <c r="R125" s="205">
        <f>Q125*H125</f>
        <v>0</v>
      </c>
      <c r="S125" s="205">
        <v>2.4649999999999998E-2</v>
      </c>
      <c r="T125" s="206">
        <f>S125*H125</f>
        <v>2.7607999999999997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7" t="s">
        <v>124</v>
      </c>
      <c r="AT125" s="207" t="s">
        <v>110</v>
      </c>
      <c r="AU125" s="207" t="s">
        <v>115</v>
      </c>
      <c r="AY125" s="14" t="s">
        <v>106</v>
      </c>
      <c r="BE125" s="208">
        <f>IF(N125="základná",J125,0)</f>
        <v>0</v>
      </c>
      <c r="BF125" s="208">
        <f>IF(N125="znížená",J125,0)</f>
        <v>0</v>
      </c>
      <c r="BG125" s="208">
        <f>IF(N125="zákl. prenesená",J125,0)</f>
        <v>0</v>
      </c>
      <c r="BH125" s="208">
        <f>IF(N125="zníž. prenesená",J125,0)</f>
        <v>0</v>
      </c>
      <c r="BI125" s="208">
        <f>IF(N125="nulová",J125,0)</f>
        <v>0</v>
      </c>
      <c r="BJ125" s="14" t="s">
        <v>115</v>
      </c>
      <c r="BK125" s="209">
        <f>ROUND(I125*H125,3)</f>
        <v>0</v>
      </c>
      <c r="BL125" s="14" t="s">
        <v>124</v>
      </c>
      <c r="BM125" s="207" t="s">
        <v>125</v>
      </c>
    </row>
    <row r="126" spans="1:65" s="2" customFormat="1" ht="16.5" customHeight="1">
      <c r="A126" s="31"/>
      <c r="B126" s="32"/>
      <c r="C126" s="196" t="s">
        <v>126</v>
      </c>
      <c r="D126" s="196" t="s">
        <v>110</v>
      </c>
      <c r="E126" s="197" t="s">
        <v>127</v>
      </c>
      <c r="F126" s="198" t="s">
        <v>128</v>
      </c>
      <c r="G126" s="199" t="s">
        <v>129</v>
      </c>
      <c r="H126" s="200">
        <v>14</v>
      </c>
      <c r="I126" s="201"/>
      <c r="J126" s="200">
        <f>ROUND(I126*H126,3)</f>
        <v>0</v>
      </c>
      <c r="K126" s="202"/>
      <c r="L126" s="36"/>
      <c r="M126" s="203" t="s">
        <v>1</v>
      </c>
      <c r="N126" s="204" t="s">
        <v>38</v>
      </c>
      <c r="O126" s="68"/>
      <c r="P126" s="205">
        <f>O126*H126</f>
        <v>0</v>
      </c>
      <c r="Q126" s="205">
        <v>8.0999999999999996E-4</v>
      </c>
      <c r="R126" s="205">
        <f>Q126*H126</f>
        <v>1.1339999999999999E-2</v>
      </c>
      <c r="S126" s="205">
        <v>0</v>
      </c>
      <c r="T126" s="206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7" t="s">
        <v>124</v>
      </c>
      <c r="AT126" s="207" t="s">
        <v>110</v>
      </c>
      <c r="AU126" s="207" t="s">
        <v>115</v>
      </c>
      <c r="AY126" s="14" t="s">
        <v>106</v>
      </c>
      <c r="BE126" s="208">
        <f>IF(N126="základná",J126,0)</f>
        <v>0</v>
      </c>
      <c r="BF126" s="208">
        <f>IF(N126="znížená",J126,0)</f>
        <v>0</v>
      </c>
      <c r="BG126" s="208">
        <f>IF(N126="zákl. prenesená",J126,0)</f>
        <v>0</v>
      </c>
      <c r="BH126" s="208">
        <f>IF(N126="zníž. prenesená",J126,0)</f>
        <v>0</v>
      </c>
      <c r="BI126" s="208">
        <f>IF(N126="nulová",J126,0)</f>
        <v>0</v>
      </c>
      <c r="BJ126" s="14" t="s">
        <v>115</v>
      </c>
      <c r="BK126" s="209">
        <f>ROUND(I126*H126,3)</f>
        <v>0</v>
      </c>
      <c r="BL126" s="14" t="s">
        <v>124</v>
      </c>
      <c r="BM126" s="207" t="s">
        <v>130</v>
      </c>
    </row>
    <row r="127" spans="1:65" s="2" customFormat="1" ht="16.5" customHeight="1">
      <c r="A127" s="31"/>
      <c r="B127" s="32"/>
      <c r="C127" s="196" t="s">
        <v>131</v>
      </c>
      <c r="D127" s="196" t="s">
        <v>110</v>
      </c>
      <c r="E127" s="197" t="s">
        <v>132</v>
      </c>
      <c r="F127" s="198" t="s">
        <v>133</v>
      </c>
      <c r="G127" s="199" t="s">
        <v>123</v>
      </c>
      <c r="H127" s="200">
        <v>17</v>
      </c>
      <c r="I127" s="201"/>
      <c r="J127" s="200">
        <f>ROUND(I127*H127,3)</f>
        <v>0</v>
      </c>
      <c r="K127" s="202"/>
      <c r="L127" s="36"/>
      <c r="M127" s="203" t="s">
        <v>1</v>
      </c>
      <c r="N127" s="204" t="s">
        <v>38</v>
      </c>
      <c r="O127" s="68"/>
      <c r="P127" s="205">
        <f>O127*H127</f>
        <v>0</v>
      </c>
      <c r="Q127" s="205">
        <v>2.0000000000000002E-5</v>
      </c>
      <c r="R127" s="205">
        <f>Q127*H127</f>
        <v>3.4000000000000002E-4</v>
      </c>
      <c r="S127" s="205">
        <v>0</v>
      </c>
      <c r="T127" s="206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7" t="s">
        <v>124</v>
      </c>
      <c r="AT127" s="207" t="s">
        <v>110</v>
      </c>
      <c r="AU127" s="207" t="s">
        <v>115</v>
      </c>
      <c r="AY127" s="14" t="s">
        <v>106</v>
      </c>
      <c r="BE127" s="208">
        <f>IF(N127="základná",J127,0)</f>
        <v>0</v>
      </c>
      <c r="BF127" s="208">
        <f>IF(N127="znížená",J127,0)</f>
        <v>0</v>
      </c>
      <c r="BG127" s="208">
        <f>IF(N127="zákl. prenesená",J127,0)</f>
        <v>0</v>
      </c>
      <c r="BH127" s="208">
        <f>IF(N127="zníž. prenesená",J127,0)</f>
        <v>0</v>
      </c>
      <c r="BI127" s="208">
        <f>IF(N127="nulová",J127,0)</f>
        <v>0</v>
      </c>
      <c r="BJ127" s="14" t="s">
        <v>115</v>
      </c>
      <c r="BK127" s="209">
        <f>ROUND(I127*H127,3)</f>
        <v>0</v>
      </c>
      <c r="BL127" s="14" t="s">
        <v>124</v>
      </c>
      <c r="BM127" s="207" t="s">
        <v>134</v>
      </c>
    </row>
    <row r="128" spans="1:65" s="12" customFormat="1" ht="22.9" customHeight="1">
      <c r="B128" s="180"/>
      <c r="C128" s="181"/>
      <c r="D128" s="182" t="s">
        <v>71</v>
      </c>
      <c r="E128" s="194" t="s">
        <v>135</v>
      </c>
      <c r="F128" s="194" t="s">
        <v>136</v>
      </c>
      <c r="G128" s="181"/>
      <c r="H128" s="181"/>
      <c r="I128" s="184"/>
      <c r="J128" s="195">
        <f>BK128</f>
        <v>0</v>
      </c>
      <c r="K128" s="181"/>
      <c r="L128" s="186"/>
      <c r="M128" s="187"/>
      <c r="N128" s="188"/>
      <c r="O128" s="188"/>
      <c r="P128" s="189">
        <f>SUM(P129:P136)</f>
        <v>0</v>
      </c>
      <c r="Q128" s="188"/>
      <c r="R128" s="189">
        <f>SUM(R129:R136)</f>
        <v>0.66006999999999993</v>
      </c>
      <c r="S128" s="188"/>
      <c r="T128" s="190">
        <f>SUM(T129:T136)</f>
        <v>0</v>
      </c>
      <c r="AR128" s="191" t="s">
        <v>115</v>
      </c>
      <c r="AT128" s="192" t="s">
        <v>71</v>
      </c>
      <c r="AU128" s="192" t="s">
        <v>77</v>
      </c>
      <c r="AY128" s="191" t="s">
        <v>106</v>
      </c>
      <c r="BK128" s="193">
        <f>SUM(BK129:BK136)</f>
        <v>0</v>
      </c>
    </row>
    <row r="129" spans="1:65" s="2" customFormat="1" ht="21.75" customHeight="1">
      <c r="A129" s="31"/>
      <c r="B129" s="32"/>
      <c r="C129" s="196" t="s">
        <v>77</v>
      </c>
      <c r="D129" s="196" t="s">
        <v>110</v>
      </c>
      <c r="E129" s="197" t="s">
        <v>137</v>
      </c>
      <c r="F129" s="198" t="s">
        <v>138</v>
      </c>
      <c r="G129" s="199" t="s">
        <v>123</v>
      </c>
      <c r="H129" s="200">
        <v>260</v>
      </c>
      <c r="I129" s="201"/>
      <c r="J129" s="200">
        <f t="shared" ref="J129:J136" si="0">ROUND(I129*H129,3)</f>
        <v>0</v>
      </c>
      <c r="K129" s="202"/>
      <c r="L129" s="36"/>
      <c r="M129" s="203" t="s">
        <v>1</v>
      </c>
      <c r="N129" s="204" t="s">
        <v>38</v>
      </c>
      <c r="O129" s="68"/>
      <c r="P129" s="205">
        <f t="shared" ref="P129:P136" si="1">O129*H129</f>
        <v>0</v>
      </c>
      <c r="Q129" s="205">
        <v>0</v>
      </c>
      <c r="R129" s="205">
        <f t="shared" ref="R129:R136" si="2">Q129*H129</f>
        <v>0</v>
      </c>
      <c r="S129" s="205">
        <v>0</v>
      </c>
      <c r="T129" s="206">
        <f t="shared" ref="T129:T136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7" t="s">
        <v>124</v>
      </c>
      <c r="AT129" s="207" t="s">
        <v>110</v>
      </c>
      <c r="AU129" s="207" t="s">
        <v>115</v>
      </c>
      <c r="AY129" s="14" t="s">
        <v>106</v>
      </c>
      <c r="BE129" s="208">
        <f t="shared" ref="BE129:BE136" si="4">IF(N129="základná",J129,0)</f>
        <v>0</v>
      </c>
      <c r="BF129" s="208">
        <f t="shared" ref="BF129:BF136" si="5">IF(N129="znížená",J129,0)</f>
        <v>0</v>
      </c>
      <c r="BG129" s="208">
        <f t="shared" ref="BG129:BG136" si="6">IF(N129="zákl. prenesená",J129,0)</f>
        <v>0</v>
      </c>
      <c r="BH129" s="208">
        <f t="shared" ref="BH129:BH136" si="7">IF(N129="zníž. prenesená",J129,0)</f>
        <v>0</v>
      </c>
      <c r="BI129" s="208">
        <f t="shared" ref="BI129:BI136" si="8">IF(N129="nulová",J129,0)</f>
        <v>0</v>
      </c>
      <c r="BJ129" s="14" t="s">
        <v>115</v>
      </c>
      <c r="BK129" s="209">
        <f t="shared" ref="BK129:BK136" si="9">ROUND(I129*H129,3)</f>
        <v>0</v>
      </c>
      <c r="BL129" s="14" t="s">
        <v>124</v>
      </c>
      <c r="BM129" s="207" t="s">
        <v>139</v>
      </c>
    </row>
    <row r="130" spans="1:65" s="2" customFormat="1" ht="16.5" customHeight="1">
      <c r="A130" s="31"/>
      <c r="B130" s="32"/>
      <c r="C130" s="196" t="s">
        <v>140</v>
      </c>
      <c r="D130" s="196" t="s">
        <v>110</v>
      </c>
      <c r="E130" s="197" t="s">
        <v>141</v>
      </c>
      <c r="F130" s="198" t="s">
        <v>142</v>
      </c>
      <c r="G130" s="199" t="s">
        <v>123</v>
      </c>
      <c r="H130" s="200">
        <v>112</v>
      </c>
      <c r="I130" s="201"/>
      <c r="J130" s="200">
        <f t="shared" si="0"/>
        <v>0</v>
      </c>
      <c r="K130" s="202"/>
      <c r="L130" s="36"/>
      <c r="M130" s="203" t="s">
        <v>1</v>
      </c>
      <c r="N130" s="204" t="s">
        <v>38</v>
      </c>
      <c r="O130" s="68"/>
      <c r="P130" s="205">
        <f t="shared" si="1"/>
        <v>0</v>
      </c>
      <c r="Q130" s="205">
        <v>3.31E-3</v>
      </c>
      <c r="R130" s="205">
        <f t="shared" si="2"/>
        <v>0.37071999999999999</v>
      </c>
      <c r="S130" s="205">
        <v>0</v>
      </c>
      <c r="T130" s="206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7" t="s">
        <v>124</v>
      </c>
      <c r="AT130" s="207" t="s">
        <v>110</v>
      </c>
      <c r="AU130" s="207" t="s">
        <v>115</v>
      </c>
      <c r="AY130" s="14" t="s">
        <v>106</v>
      </c>
      <c r="BE130" s="208">
        <f t="shared" si="4"/>
        <v>0</v>
      </c>
      <c r="BF130" s="208">
        <f t="shared" si="5"/>
        <v>0</v>
      </c>
      <c r="BG130" s="208">
        <f t="shared" si="6"/>
        <v>0</v>
      </c>
      <c r="BH130" s="208">
        <f t="shared" si="7"/>
        <v>0</v>
      </c>
      <c r="BI130" s="208">
        <f t="shared" si="8"/>
        <v>0</v>
      </c>
      <c r="BJ130" s="14" t="s">
        <v>115</v>
      </c>
      <c r="BK130" s="209">
        <f t="shared" si="9"/>
        <v>0</v>
      </c>
      <c r="BL130" s="14" t="s">
        <v>124</v>
      </c>
      <c r="BM130" s="207" t="s">
        <v>143</v>
      </c>
    </row>
    <row r="131" spans="1:65" s="2" customFormat="1" ht="21.75" customHeight="1">
      <c r="A131" s="31"/>
      <c r="B131" s="32"/>
      <c r="C131" s="196" t="s">
        <v>144</v>
      </c>
      <c r="D131" s="196" t="s">
        <v>110</v>
      </c>
      <c r="E131" s="197" t="s">
        <v>145</v>
      </c>
      <c r="F131" s="198" t="s">
        <v>146</v>
      </c>
      <c r="G131" s="199" t="s">
        <v>123</v>
      </c>
      <c r="H131" s="200">
        <v>195</v>
      </c>
      <c r="I131" s="201"/>
      <c r="J131" s="200">
        <f t="shared" si="0"/>
        <v>0</v>
      </c>
      <c r="K131" s="202"/>
      <c r="L131" s="36"/>
      <c r="M131" s="203" t="s">
        <v>1</v>
      </c>
      <c r="N131" s="204" t="s">
        <v>38</v>
      </c>
      <c r="O131" s="68"/>
      <c r="P131" s="205">
        <f t="shared" si="1"/>
        <v>0</v>
      </c>
      <c r="Q131" s="205">
        <v>4.0000000000000002E-4</v>
      </c>
      <c r="R131" s="205">
        <f t="shared" si="2"/>
        <v>7.8E-2</v>
      </c>
      <c r="S131" s="205">
        <v>0</v>
      </c>
      <c r="T131" s="206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7" t="s">
        <v>114</v>
      </c>
      <c r="AT131" s="207" t="s">
        <v>110</v>
      </c>
      <c r="AU131" s="207" t="s">
        <v>115</v>
      </c>
      <c r="AY131" s="14" t="s">
        <v>106</v>
      </c>
      <c r="BE131" s="208">
        <f t="shared" si="4"/>
        <v>0</v>
      </c>
      <c r="BF131" s="208">
        <f t="shared" si="5"/>
        <v>0</v>
      </c>
      <c r="BG131" s="208">
        <f t="shared" si="6"/>
        <v>0</v>
      </c>
      <c r="BH131" s="208">
        <f t="shared" si="7"/>
        <v>0</v>
      </c>
      <c r="BI131" s="208">
        <f t="shared" si="8"/>
        <v>0</v>
      </c>
      <c r="BJ131" s="14" t="s">
        <v>115</v>
      </c>
      <c r="BK131" s="209">
        <f t="shared" si="9"/>
        <v>0</v>
      </c>
      <c r="BL131" s="14" t="s">
        <v>114</v>
      </c>
      <c r="BM131" s="207" t="s">
        <v>147</v>
      </c>
    </row>
    <row r="132" spans="1:65" s="2" customFormat="1" ht="21.75" customHeight="1">
      <c r="A132" s="31"/>
      <c r="B132" s="32"/>
      <c r="C132" s="196" t="s">
        <v>148</v>
      </c>
      <c r="D132" s="196" t="s">
        <v>110</v>
      </c>
      <c r="E132" s="197" t="s">
        <v>149</v>
      </c>
      <c r="F132" s="198" t="s">
        <v>150</v>
      </c>
      <c r="G132" s="199" t="s">
        <v>123</v>
      </c>
      <c r="H132" s="200">
        <v>195</v>
      </c>
      <c r="I132" s="201"/>
      <c r="J132" s="200">
        <f t="shared" si="0"/>
        <v>0</v>
      </c>
      <c r="K132" s="202"/>
      <c r="L132" s="36"/>
      <c r="M132" s="203" t="s">
        <v>1</v>
      </c>
      <c r="N132" s="204" t="s">
        <v>38</v>
      </c>
      <c r="O132" s="68"/>
      <c r="P132" s="205">
        <f t="shared" si="1"/>
        <v>0</v>
      </c>
      <c r="Q132" s="205">
        <v>1E-4</v>
      </c>
      <c r="R132" s="205">
        <f t="shared" si="2"/>
        <v>1.95E-2</v>
      </c>
      <c r="S132" s="205">
        <v>0</v>
      </c>
      <c r="T132" s="206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7" t="s">
        <v>124</v>
      </c>
      <c r="AT132" s="207" t="s">
        <v>110</v>
      </c>
      <c r="AU132" s="207" t="s">
        <v>115</v>
      </c>
      <c r="AY132" s="14" t="s">
        <v>106</v>
      </c>
      <c r="BE132" s="208">
        <f t="shared" si="4"/>
        <v>0</v>
      </c>
      <c r="BF132" s="208">
        <f t="shared" si="5"/>
        <v>0</v>
      </c>
      <c r="BG132" s="208">
        <f t="shared" si="6"/>
        <v>0</v>
      </c>
      <c r="BH132" s="208">
        <f t="shared" si="7"/>
        <v>0</v>
      </c>
      <c r="BI132" s="208">
        <f t="shared" si="8"/>
        <v>0</v>
      </c>
      <c r="BJ132" s="14" t="s">
        <v>115</v>
      </c>
      <c r="BK132" s="209">
        <f t="shared" si="9"/>
        <v>0</v>
      </c>
      <c r="BL132" s="14" t="s">
        <v>124</v>
      </c>
      <c r="BM132" s="207" t="s">
        <v>151</v>
      </c>
    </row>
    <row r="133" spans="1:65" s="2" customFormat="1" ht="21.75" customHeight="1">
      <c r="A133" s="31"/>
      <c r="B133" s="32"/>
      <c r="C133" s="196" t="s">
        <v>152</v>
      </c>
      <c r="D133" s="196" t="s">
        <v>110</v>
      </c>
      <c r="E133" s="197" t="s">
        <v>153</v>
      </c>
      <c r="F133" s="198" t="s">
        <v>154</v>
      </c>
      <c r="G133" s="199" t="s">
        <v>123</v>
      </c>
      <c r="H133" s="200">
        <v>165</v>
      </c>
      <c r="I133" s="201"/>
      <c r="J133" s="200">
        <f t="shared" si="0"/>
        <v>0</v>
      </c>
      <c r="K133" s="202"/>
      <c r="L133" s="36"/>
      <c r="M133" s="203" t="s">
        <v>1</v>
      </c>
      <c r="N133" s="204" t="s">
        <v>38</v>
      </c>
      <c r="O133" s="68"/>
      <c r="P133" s="205">
        <f t="shared" si="1"/>
        <v>0</v>
      </c>
      <c r="Q133" s="205">
        <v>2.3000000000000001E-4</v>
      </c>
      <c r="R133" s="205">
        <f t="shared" si="2"/>
        <v>3.7950000000000005E-2</v>
      </c>
      <c r="S133" s="205">
        <v>0</v>
      </c>
      <c r="T133" s="206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7" t="s">
        <v>114</v>
      </c>
      <c r="AT133" s="207" t="s">
        <v>110</v>
      </c>
      <c r="AU133" s="207" t="s">
        <v>115</v>
      </c>
      <c r="AY133" s="14" t="s">
        <v>106</v>
      </c>
      <c r="BE133" s="208">
        <f t="shared" si="4"/>
        <v>0</v>
      </c>
      <c r="BF133" s="208">
        <f t="shared" si="5"/>
        <v>0</v>
      </c>
      <c r="BG133" s="208">
        <f t="shared" si="6"/>
        <v>0</v>
      </c>
      <c r="BH133" s="208">
        <f t="shared" si="7"/>
        <v>0</v>
      </c>
      <c r="BI133" s="208">
        <f t="shared" si="8"/>
        <v>0</v>
      </c>
      <c r="BJ133" s="14" t="s">
        <v>115</v>
      </c>
      <c r="BK133" s="209">
        <f t="shared" si="9"/>
        <v>0</v>
      </c>
      <c r="BL133" s="14" t="s">
        <v>114</v>
      </c>
      <c r="BM133" s="207" t="s">
        <v>155</v>
      </c>
    </row>
    <row r="134" spans="1:65" s="2" customFormat="1" ht="21.75" customHeight="1">
      <c r="A134" s="31"/>
      <c r="B134" s="32"/>
      <c r="C134" s="196" t="s">
        <v>107</v>
      </c>
      <c r="D134" s="196" t="s">
        <v>110</v>
      </c>
      <c r="E134" s="197" t="s">
        <v>156</v>
      </c>
      <c r="F134" s="198" t="s">
        <v>157</v>
      </c>
      <c r="G134" s="199" t="s">
        <v>123</v>
      </c>
      <c r="H134" s="200">
        <v>195</v>
      </c>
      <c r="I134" s="201"/>
      <c r="J134" s="200">
        <f t="shared" si="0"/>
        <v>0</v>
      </c>
      <c r="K134" s="202"/>
      <c r="L134" s="36"/>
      <c r="M134" s="203" t="s">
        <v>1</v>
      </c>
      <c r="N134" s="204" t="s">
        <v>38</v>
      </c>
      <c r="O134" s="68"/>
      <c r="P134" s="205">
        <f t="shared" si="1"/>
        <v>0</v>
      </c>
      <c r="Q134" s="205">
        <v>1E-4</v>
      </c>
      <c r="R134" s="205">
        <f t="shared" si="2"/>
        <v>1.95E-2</v>
      </c>
      <c r="S134" s="205">
        <v>0</v>
      </c>
      <c r="T134" s="206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7" t="s">
        <v>124</v>
      </c>
      <c r="AT134" s="207" t="s">
        <v>110</v>
      </c>
      <c r="AU134" s="207" t="s">
        <v>115</v>
      </c>
      <c r="AY134" s="14" t="s">
        <v>106</v>
      </c>
      <c r="BE134" s="208">
        <f t="shared" si="4"/>
        <v>0</v>
      </c>
      <c r="BF134" s="208">
        <f t="shared" si="5"/>
        <v>0</v>
      </c>
      <c r="BG134" s="208">
        <f t="shared" si="6"/>
        <v>0</v>
      </c>
      <c r="BH134" s="208">
        <f t="shared" si="7"/>
        <v>0</v>
      </c>
      <c r="BI134" s="208">
        <f t="shared" si="8"/>
        <v>0</v>
      </c>
      <c r="BJ134" s="14" t="s">
        <v>115</v>
      </c>
      <c r="BK134" s="209">
        <f t="shared" si="9"/>
        <v>0</v>
      </c>
      <c r="BL134" s="14" t="s">
        <v>124</v>
      </c>
      <c r="BM134" s="207" t="s">
        <v>158</v>
      </c>
    </row>
    <row r="135" spans="1:65" s="2" customFormat="1" ht="21.75" customHeight="1">
      <c r="A135" s="31"/>
      <c r="B135" s="32"/>
      <c r="C135" s="196" t="s">
        <v>159</v>
      </c>
      <c r="D135" s="196" t="s">
        <v>110</v>
      </c>
      <c r="E135" s="197" t="s">
        <v>160</v>
      </c>
      <c r="F135" s="198" t="s">
        <v>161</v>
      </c>
      <c r="G135" s="199" t="s">
        <v>123</v>
      </c>
      <c r="H135" s="200">
        <v>112</v>
      </c>
      <c r="I135" s="201"/>
      <c r="J135" s="200">
        <f t="shared" si="0"/>
        <v>0</v>
      </c>
      <c r="K135" s="202"/>
      <c r="L135" s="36"/>
      <c r="M135" s="203" t="s">
        <v>1</v>
      </c>
      <c r="N135" s="204" t="s">
        <v>38</v>
      </c>
      <c r="O135" s="68"/>
      <c r="P135" s="205">
        <f t="shared" si="1"/>
        <v>0</v>
      </c>
      <c r="Q135" s="205">
        <v>2.0000000000000001E-4</v>
      </c>
      <c r="R135" s="205">
        <f t="shared" si="2"/>
        <v>2.24E-2</v>
      </c>
      <c r="S135" s="205">
        <v>0</v>
      </c>
      <c r="T135" s="206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7" t="s">
        <v>114</v>
      </c>
      <c r="AT135" s="207" t="s">
        <v>110</v>
      </c>
      <c r="AU135" s="207" t="s">
        <v>115</v>
      </c>
      <c r="AY135" s="14" t="s">
        <v>106</v>
      </c>
      <c r="BE135" s="208">
        <f t="shared" si="4"/>
        <v>0</v>
      </c>
      <c r="BF135" s="208">
        <f t="shared" si="5"/>
        <v>0</v>
      </c>
      <c r="BG135" s="208">
        <f t="shared" si="6"/>
        <v>0</v>
      </c>
      <c r="BH135" s="208">
        <f t="shared" si="7"/>
        <v>0</v>
      </c>
      <c r="BI135" s="208">
        <f t="shared" si="8"/>
        <v>0</v>
      </c>
      <c r="BJ135" s="14" t="s">
        <v>115</v>
      </c>
      <c r="BK135" s="209">
        <f t="shared" si="9"/>
        <v>0</v>
      </c>
      <c r="BL135" s="14" t="s">
        <v>114</v>
      </c>
      <c r="BM135" s="207" t="s">
        <v>162</v>
      </c>
    </row>
    <row r="136" spans="1:65" s="2" customFormat="1" ht="21.75" customHeight="1">
      <c r="A136" s="31"/>
      <c r="B136" s="32"/>
      <c r="C136" s="196" t="s">
        <v>163</v>
      </c>
      <c r="D136" s="196" t="s">
        <v>110</v>
      </c>
      <c r="E136" s="197" t="s">
        <v>164</v>
      </c>
      <c r="F136" s="198" t="s">
        <v>165</v>
      </c>
      <c r="G136" s="199" t="s">
        <v>123</v>
      </c>
      <c r="H136" s="200">
        <v>112</v>
      </c>
      <c r="I136" s="201"/>
      <c r="J136" s="200">
        <f t="shared" si="0"/>
        <v>0</v>
      </c>
      <c r="K136" s="202"/>
      <c r="L136" s="36"/>
      <c r="M136" s="203" t="s">
        <v>1</v>
      </c>
      <c r="N136" s="204" t="s">
        <v>38</v>
      </c>
      <c r="O136" s="68"/>
      <c r="P136" s="205">
        <f t="shared" si="1"/>
        <v>0</v>
      </c>
      <c r="Q136" s="205">
        <v>1E-3</v>
      </c>
      <c r="R136" s="205">
        <f t="shared" si="2"/>
        <v>0.112</v>
      </c>
      <c r="S136" s="205">
        <v>0</v>
      </c>
      <c r="T136" s="206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7" t="s">
        <v>124</v>
      </c>
      <c r="AT136" s="207" t="s">
        <v>110</v>
      </c>
      <c r="AU136" s="207" t="s">
        <v>115</v>
      </c>
      <c r="AY136" s="14" t="s">
        <v>106</v>
      </c>
      <c r="BE136" s="208">
        <f t="shared" si="4"/>
        <v>0</v>
      </c>
      <c r="BF136" s="208">
        <f t="shared" si="5"/>
        <v>0</v>
      </c>
      <c r="BG136" s="208">
        <f t="shared" si="6"/>
        <v>0</v>
      </c>
      <c r="BH136" s="208">
        <f t="shared" si="7"/>
        <v>0</v>
      </c>
      <c r="BI136" s="208">
        <f t="shared" si="8"/>
        <v>0</v>
      </c>
      <c r="BJ136" s="14" t="s">
        <v>115</v>
      </c>
      <c r="BK136" s="209">
        <f t="shared" si="9"/>
        <v>0</v>
      </c>
      <c r="BL136" s="14" t="s">
        <v>124</v>
      </c>
      <c r="BM136" s="207" t="s">
        <v>166</v>
      </c>
    </row>
    <row r="137" spans="1:65" s="12" customFormat="1" ht="25.9" customHeight="1">
      <c r="B137" s="180"/>
      <c r="C137" s="181"/>
      <c r="D137" s="182" t="s">
        <v>71</v>
      </c>
      <c r="E137" s="183" t="s">
        <v>167</v>
      </c>
      <c r="F137" s="183" t="s">
        <v>168</v>
      </c>
      <c r="G137" s="181"/>
      <c r="H137" s="181"/>
      <c r="I137" s="184"/>
      <c r="J137" s="185">
        <f>BK137</f>
        <v>0</v>
      </c>
      <c r="K137" s="181"/>
      <c r="L137" s="186"/>
      <c r="M137" s="187"/>
      <c r="N137" s="188"/>
      <c r="O137" s="188"/>
      <c r="P137" s="189">
        <f>P138</f>
        <v>0</v>
      </c>
      <c r="Q137" s="188"/>
      <c r="R137" s="189">
        <f>R138</f>
        <v>1.5600000000000001E-2</v>
      </c>
      <c r="S137" s="188"/>
      <c r="T137" s="190">
        <f>T138</f>
        <v>0</v>
      </c>
      <c r="AR137" s="191" t="s">
        <v>140</v>
      </c>
      <c r="AT137" s="192" t="s">
        <v>71</v>
      </c>
      <c r="AU137" s="192" t="s">
        <v>72</v>
      </c>
      <c r="AY137" s="191" t="s">
        <v>106</v>
      </c>
      <c r="BK137" s="193">
        <f>BK138</f>
        <v>0</v>
      </c>
    </row>
    <row r="138" spans="1:65" s="12" customFormat="1" ht="22.9" customHeight="1">
      <c r="B138" s="180"/>
      <c r="C138" s="181"/>
      <c r="D138" s="182" t="s">
        <v>71</v>
      </c>
      <c r="E138" s="194" t="s">
        <v>169</v>
      </c>
      <c r="F138" s="194" t="s">
        <v>170</v>
      </c>
      <c r="G138" s="181"/>
      <c r="H138" s="181"/>
      <c r="I138" s="184"/>
      <c r="J138" s="195">
        <f>BK138</f>
        <v>0</v>
      </c>
      <c r="K138" s="181"/>
      <c r="L138" s="186"/>
      <c r="M138" s="187"/>
      <c r="N138" s="188"/>
      <c r="O138" s="188"/>
      <c r="P138" s="189">
        <f>SUM(P139:P140)</f>
        <v>0</v>
      </c>
      <c r="Q138" s="188"/>
      <c r="R138" s="189">
        <f>SUM(R139:R140)</f>
        <v>1.5600000000000001E-2</v>
      </c>
      <c r="S138" s="188"/>
      <c r="T138" s="190">
        <f>SUM(T139:T140)</f>
        <v>0</v>
      </c>
      <c r="AR138" s="191" t="s">
        <v>140</v>
      </c>
      <c r="AT138" s="192" t="s">
        <v>71</v>
      </c>
      <c r="AU138" s="192" t="s">
        <v>77</v>
      </c>
      <c r="AY138" s="191" t="s">
        <v>106</v>
      </c>
      <c r="BK138" s="193">
        <f>SUM(BK139:BK140)</f>
        <v>0</v>
      </c>
    </row>
    <row r="139" spans="1:65" s="2" customFormat="1" ht="16.5" customHeight="1">
      <c r="A139" s="31"/>
      <c r="B139" s="32"/>
      <c r="C139" s="196" t="s">
        <v>171</v>
      </c>
      <c r="D139" s="196" t="s">
        <v>110</v>
      </c>
      <c r="E139" s="197" t="s">
        <v>172</v>
      </c>
      <c r="F139" s="198" t="s">
        <v>173</v>
      </c>
      <c r="G139" s="199" t="s">
        <v>174</v>
      </c>
      <c r="H139" s="200">
        <v>78</v>
      </c>
      <c r="I139" s="201"/>
      <c r="J139" s="200">
        <f>ROUND(I139*H139,3)</f>
        <v>0</v>
      </c>
      <c r="K139" s="202"/>
      <c r="L139" s="36"/>
      <c r="M139" s="203" t="s">
        <v>1</v>
      </c>
      <c r="N139" s="204" t="s">
        <v>38</v>
      </c>
      <c r="O139" s="68"/>
      <c r="P139" s="205">
        <f>O139*H139</f>
        <v>0</v>
      </c>
      <c r="Q139" s="205">
        <v>0</v>
      </c>
      <c r="R139" s="205">
        <f>Q139*H139</f>
        <v>0</v>
      </c>
      <c r="S139" s="205">
        <v>0</v>
      </c>
      <c r="T139" s="206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7" t="s">
        <v>175</v>
      </c>
      <c r="AT139" s="207" t="s">
        <v>110</v>
      </c>
      <c r="AU139" s="207" t="s">
        <v>115</v>
      </c>
      <c r="AY139" s="14" t="s">
        <v>106</v>
      </c>
      <c r="BE139" s="208">
        <f>IF(N139="základná",J139,0)</f>
        <v>0</v>
      </c>
      <c r="BF139" s="208">
        <f>IF(N139="znížená",J139,0)</f>
        <v>0</v>
      </c>
      <c r="BG139" s="208">
        <f>IF(N139="zákl. prenesená",J139,0)</f>
        <v>0</v>
      </c>
      <c r="BH139" s="208">
        <f>IF(N139="zníž. prenesená",J139,0)</f>
        <v>0</v>
      </c>
      <c r="BI139" s="208">
        <f>IF(N139="nulová",J139,0)</f>
        <v>0</v>
      </c>
      <c r="BJ139" s="14" t="s">
        <v>115</v>
      </c>
      <c r="BK139" s="209">
        <f>ROUND(I139*H139,3)</f>
        <v>0</v>
      </c>
      <c r="BL139" s="14" t="s">
        <v>175</v>
      </c>
      <c r="BM139" s="207" t="s">
        <v>176</v>
      </c>
    </row>
    <row r="140" spans="1:65" s="2" customFormat="1" ht="21.75" customHeight="1">
      <c r="A140" s="31"/>
      <c r="B140" s="32"/>
      <c r="C140" s="196" t="s">
        <v>114</v>
      </c>
      <c r="D140" s="196" t="s">
        <v>110</v>
      </c>
      <c r="E140" s="197" t="s">
        <v>177</v>
      </c>
      <c r="F140" s="198" t="s">
        <v>178</v>
      </c>
      <c r="G140" s="199" t="s">
        <v>174</v>
      </c>
      <c r="H140" s="200">
        <v>78</v>
      </c>
      <c r="I140" s="201"/>
      <c r="J140" s="200">
        <f>ROUND(I140*H140,3)</f>
        <v>0</v>
      </c>
      <c r="K140" s="202"/>
      <c r="L140" s="36"/>
      <c r="M140" s="210" t="s">
        <v>1</v>
      </c>
      <c r="N140" s="211" t="s">
        <v>38</v>
      </c>
      <c r="O140" s="212"/>
      <c r="P140" s="213">
        <f>O140*H140</f>
        <v>0</v>
      </c>
      <c r="Q140" s="213">
        <v>2.0000000000000001E-4</v>
      </c>
      <c r="R140" s="213">
        <f>Q140*H140</f>
        <v>1.5600000000000001E-2</v>
      </c>
      <c r="S140" s="213">
        <v>0</v>
      </c>
      <c r="T140" s="214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7" t="s">
        <v>124</v>
      </c>
      <c r="AT140" s="207" t="s">
        <v>110</v>
      </c>
      <c r="AU140" s="207" t="s">
        <v>115</v>
      </c>
      <c r="AY140" s="14" t="s">
        <v>106</v>
      </c>
      <c r="BE140" s="208">
        <f>IF(N140="základná",J140,0)</f>
        <v>0</v>
      </c>
      <c r="BF140" s="208">
        <f>IF(N140="znížená",J140,0)</f>
        <v>0</v>
      </c>
      <c r="BG140" s="208">
        <f>IF(N140="zákl. prenesená",J140,0)</f>
        <v>0</v>
      </c>
      <c r="BH140" s="208">
        <f>IF(N140="zníž. prenesená",J140,0)</f>
        <v>0</v>
      </c>
      <c r="BI140" s="208">
        <f>IF(N140="nulová",J140,0)</f>
        <v>0</v>
      </c>
      <c r="BJ140" s="14" t="s">
        <v>115</v>
      </c>
      <c r="BK140" s="209">
        <f>ROUND(I140*H140,3)</f>
        <v>0</v>
      </c>
      <c r="BL140" s="14" t="s">
        <v>124</v>
      </c>
      <c r="BM140" s="207" t="s">
        <v>179</v>
      </c>
    </row>
    <row r="141" spans="1:65" s="2" customFormat="1" ht="6.95" customHeight="1">
      <c r="A141" s="31"/>
      <c r="B141" s="51"/>
      <c r="C141" s="52"/>
      <c r="D141" s="52"/>
      <c r="E141" s="52"/>
      <c r="F141" s="52"/>
      <c r="G141" s="52"/>
      <c r="H141" s="52"/>
      <c r="I141" s="144"/>
      <c r="J141" s="52"/>
      <c r="K141" s="52"/>
      <c r="L141" s="36"/>
      <c r="M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</sheetData>
  <sheetProtection algorithmName="SHA-512" hashValue="hxCqk32PiIUuccoQvYDkJSKf+gLdhQi+OEDn5uBf1K1h5bIumRDDmd4qJjkK3vZKBZi8cCWryms4+QxzpgspuQ==" saltValue="sLuB6PKi6rd5QoEdOSifCJIMY8TPE2M6CCeMJqE/+mmR2ijLhlMhs7/d/bA4dYIHwf14dJ40iT+TilwNcyS4rg==" spinCount="100000" sheet="1" objects="1" scenarios="1" formatColumns="0" formatRows="0" autoFilter="0"/>
  <autoFilter ref="C118:K140" xr:uid="{00000000-0009-0000-0000-000001000000}"/>
  <mergeCells count="6">
    <mergeCell ref="E111:H11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34 - MŠ Záhradná 34, Pk -...</vt:lpstr>
      <vt:lpstr>'34 - MŠ Záhradná 34, Pk -...'!Názvy_tlače</vt:lpstr>
      <vt:lpstr>'Rekapitulácia stavby'!Názvy_tlače</vt:lpstr>
      <vt:lpstr>'34 - MŠ Záhradná 34, Pk -...'!Oblasť_tlače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Vavrovič Igor</dc:creator>
  <cp:lastModifiedBy>Peter Šafr</cp:lastModifiedBy>
  <dcterms:created xsi:type="dcterms:W3CDTF">2021-04-21T09:41:29Z</dcterms:created>
  <dcterms:modified xsi:type="dcterms:W3CDTF">2021-04-28T14:36:16Z</dcterms:modified>
</cp:coreProperties>
</file>