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E3548ED3-3115-4758-9F51-FD23CCF0CD7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kapitulácia stavby" sheetId="1" r:id="rId1"/>
    <sheet name="Objekt2 - Rozpočet" sheetId="2" r:id="rId2"/>
  </sheets>
  <definedNames>
    <definedName name="_xlnm._FilterDatabase" localSheetId="1" hidden="1">'Objekt2 - Rozpočet'!$C$122:$K$160</definedName>
    <definedName name="_xlnm.Print_Titles" localSheetId="1">'Objekt2 - Rozpočet'!$122:$122</definedName>
    <definedName name="_xlnm.Print_Titles" localSheetId="0">'Rekapitulácia stavby'!$92:$92</definedName>
    <definedName name="_xlnm.Print_Area" localSheetId="1">'Objekt2 - Rozpočet'!$C$4:$J$76,'Objekt2 - Rozpočet'!$C$82:$J$104,'Objekt2 - Rozpočet'!$C$110:$J$160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160" i="2"/>
  <c r="BH160" i="2"/>
  <c r="BG160" i="2"/>
  <c r="BE160" i="2"/>
  <c r="T160" i="2"/>
  <c r="T159" i="2" s="1"/>
  <c r="T158" i="2" s="1"/>
  <c r="R160" i="2"/>
  <c r="R159" i="2" s="1"/>
  <c r="R158" i="2" s="1"/>
  <c r="P160" i="2"/>
  <c r="P159" i="2"/>
  <c r="P158" i="2"/>
  <c r="BI157" i="2"/>
  <c r="BH157" i="2"/>
  <c r="BG157" i="2"/>
  <c r="BE157" i="2"/>
  <c r="T157" i="2"/>
  <c r="T156" i="2" s="1"/>
  <c r="R157" i="2"/>
  <c r="R156" i="2" s="1"/>
  <c r="P157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F33" i="2" s="1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F36" i="2" s="1"/>
  <c r="BG127" i="2"/>
  <c r="F35" i="2" s="1"/>
  <c r="BE127" i="2"/>
  <c r="T127" i="2"/>
  <c r="R127" i="2"/>
  <c r="P127" i="2"/>
  <c r="BI126" i="2"/>
  <c r="BH126" i="2"/>
  <c r="BG126" i="2"/>
  <c r="BE126" i="2"/>
  <c r="T126" i="2"/>
  <c r="R126" i="2"/>
  <c r="P126" i="2"/>
  <c r="F117" i="2"/>
  <c r="E115" i="2"/>
  <c r="F89" i="2"/>
  <c r="E87" i="2"/>
  <c r="J24" i="2"/>
  <c r="E24" i="2"/>
  <c r="J120" i="2" s="1"/>
  <c r="J23" i="2"/>
  <c r="J21" i="2"/>
  <c r="E21" i="2"/>
  <c r="J119" i="2"/>
  <c r="J20" i="2"/>
  <c r="J18" i="2"/>
  <c r="E18" i="2"/>
  <c r="F120" i="2" s="1"/>
  <c r="J17" i="2"/>
  <c r="J15" i="2"/>
  <c r="E15" i="2"/>
  <c r="F119" i="2" s="1"/>
  <c r="J14" i="2"/>
  <c r="J12" i="2"/>
  <c r="J117" i="2"/>
  <c r="E7" i="2"/>
  <c r="E113" i="2"/>
  <c r="L90" i="1"/>
  <c r="AM90" i="1"/>
  <c r="AM89" i="1"/>
  <c r="L89" i="1"/>
  <c r="AM87" i="1"/>
  <c r="L87" i="1"/>
  <c r="L85" i="1"/>
  <c r="L84" i="1"/>
  <c r="BK160" i="2"/>
  <c r="J160" i="2"/>
  <c r="BK157" i="2"/>
  <c r="J157" i="2"/>
  <c r="BK154" i="2"/>
  <c r="BK153" i="2"/>
  <c r="BK152" i="2"/>
  <c r="J151" i="2"/>
  <c r="J149" i="2"/>
  <c r="J147" i="2"/>
  <c r="J142" i="2"/>
  <c r="BK137" i="2"/>
  <c r="BK132" i="2"/>
  <c r="J128" i="2"/>
  <c r="BK148" i="2"/>
  <c r="J146" i="2"/>
  <c r="BK143" i="2"/>
  <c r="J139" i="2"/>
  <c r="BK133" i="2"/>
  <c r="J130" i="2"/>
  <c r="BK127" i="2"/>
  <c r="AS94" i="1"/>
  <c r="J150" i="2"/>
  <c r="BK146" i="2"/>
  <c r="BK142" i="2"/>
  <c r="BK138" i="2"/>
  <c r="J136" i="2"/>
  <c r="J129" i="2"/>
  <c r="BK151" i="2"/>
  <c r="J144" i="2"/>
  <c r="BK139" i="2"/>
  <c r="BK136" i="2"/>
  <c r="BK130" i="2"/>
  <c r="BK126" i="2"/>
  <c r="J145" i="2"/>
  <c r="J137" i="2"/>
  <c r="J132" i="2"/>
  <c r="BK128" i="2"/>
  <c r="J126" i="2"/>
  <c r="BK147" i="2"/>
  <c r="J140" i="2"/>
  <c r="J135" i="2"/>
  <c r="J131" i="2"/>
  <c r="BK150" i="2"/>
  <c r="J148" i="2"/>
  <c r="BK144" i="2"/>
  <c r="BK140" i="2"/>
  <c r="BK135" i="2"/>
  <c r="BK131" i="2"/>
  <c r="F37" i="2"/>
  <c r="BK155" i="2"/>
  <c r="J155" i="2"/>
  <c r="J154" i="2"/>
  <c r="J153" i="2"/>
  <c r="J152" i="2"/>
  <c r="BK149" i="2"/>
  <c r="BK145" i="2"/>
  <c r="J143" i="2"/>
  <c r="J138" i="2"/>
  <c r="J133" i="2"/>
  <c r="BK129" i="2"/>
  <c r="J127" i="2"/>
  <c r="J33" i="2" l="1"/>
  <c r="P134" i="2"/>
  <c r="BK141" i="2"/>
  <c r="J141" i="2"/>
  <c r="J100" i="2" s="1"/>
  <c r="T125" i="2"/>
  <c r="T134" i="2"/>
  <c r="P125" i="2"/>
  <c r="T141" i="2"/>
  <c r="BK134" i="2"/>
  <c r="J134" i="2" s="1"/>
  <c r="J99" i="2" s="1"/>
  <c r="R134" i="2"/>
  <c r="BK125" i="2"/>
  <c r="BK124" i="2"/>
  <c r="J124" i="2" s="1"/>
  <c r="J97" i="2" s="1"/>
  <c r="P141" i="2"/>
  <c r="P124" i="2" s="1"/>
  <c r="P123" i="2" s="1"/>
  <c r="AU95" i="1" s="1"/>
  <c r="AU94" i="1" s="1"/>
  <c r="R125" i="2"/>
  <c r="R141" i="2"/>
  <c r="BK159" i="2"/>
  <c r="J159" i="2" s="1"/>
  <c r="J103" i="2" s="1"/>
  <c r="BK156" i="2"/>
  <c r="J156" i="2"/>
  <c r="J101" i="2" s="1"/>
  <c r="BC95" i="1"/>
  <c r="BB95" i="1"/>
  <c r="E85" i="2"/>
  <c r="J89" i="2"/>
  <c r="F91" i="2"/>
  <c r="J91" i="2"/>
  <c r="F92" i="2"/>
  <c r="J92" i="2"/>
  <c r="BF126" i="2"/>
  <c r="BF127" i="2"/>
  <c r="BF128" i="2"/>
  <c r="BF129" i="2"/>
  <c r="BF130" i="2"/>
  <c r="BF131" i="2"/>
  <c r="BF132" i="2"/>
  <c r="BF133" i="2"/>
  <c r="BF135" i="2"/>
  <c r="BF136" i="2"/>
  <c r="BF137" i="2"/>
  <c r="BF138" i="2"/>
  <c r="BF139" i="2"/>
  <c r="BF140" i="2"/>
  <c r="BF142" i="2"/>
  <c r="BF143" i="2"/>
  <c r="BF144" i="2"/>
  <c r="BF145" i="2"/>
  <c r="BF146" i="2"/>
  <c r="BF147" i="2"/>
  <c r="BF148" i="2"/>
  <c r="BF149" i="2"/>
  <c r="BF150" i="2"/>
  <c r="BF151" i="2"/>
  <c r="BF152" i="2"/>
  <c r="BF153" i="2"/>
  <c r="BF154" i="2"/>
  <c r="BF155" i="2"/>
  <c r="BF157" i="2"/>
  <c r="BF160" i="2"/>
  <c r="BD95" i="1"/>
  <c r="BD94" i="1" s="1"/>
  <c r="W33" i="1" s="1"/>
  <c r="AV95" i="1"/>
  <c r="AZ95" i="1"/>
  <c r="AZ94" i="1" s="1"/>
  <c r="W29" i="1" s="1"/>
  <c r="BC94" i="1"/>
  <c r="W32" i="1"/>
  <c r="BB94" i="1"/>
  <c r="W31" i="1" s="1"/>
  <c r="R124" i="2" l="1"/>
  <c r="R123" i="2" s="1"/>
  <c r="T124" i="2"/>
  <c r="T123" i="2"/>
  <c r="J125" i="2"/>
  <c r="J98" i="2"/>
  <c r="BK158" i="2"/>
  <c r="J158" i="2"/>
  <c r="J102" i="2"/>
  <c r="AV94" i="1"/>
  <c r="AK29" i="1"/>
  <c r="AX94" i="1"/>
  <c r="AY94" i="1"/>
  <c r="F34" i="2"/>
  <c r="BA95" i="1" s="1"/>
  <c r="BA94" i="1" s="1"/>
  <c r="W30" i="1" s="1"/>
  <c r="J34" i="2"/>
  <c r="AW95" i="1" s="1"/>
  <c r="AT95" i="1" s="1"/>
  <c r="BK123" i="2" l="1"/>
  <c r="J123" i="2"/>
  <c r="J30" i="2" s="1"/>
  <c r="AG95" i="1" s="1"/>
  <c r="AG94" i="1" s="1"/>
  <c r="AK26" i="1" s="1"/>
  <c r="AK35" i="1" s="1"/>
  <c r="AW94" i="1"/>
  <c r="AK30" i="1" s="1"/>
  <c r="J39" i="2" l="1"/>
  <c r="J96" i="2"/>
  <c r="AN95" i="1"/>
  <c r="AT94" i="1"/>
  <c r="AN94" i="1"/>
</calcChain>
</file>

<file path=xl/sharedStrings.xml><?xml version="1.0" encoding="utf-8"?>
<sst xmlns="http://schemas.openxmlformats.org/spreadsheetml/2006/main" count="715" uniqueCount="232">
  <si>
    <t>Export Komplet</t>
  </si>
  <si>
    <t/>
  </si>
  <si>
    <t>2.0</t>
  </si>
  <si>
    <t>False</t>
  </si>
  <si>
    <t>{2de588fa-3276-4ecc-9c7f-d8cbdcb81eb9}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</si>
  <si>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</si>
  <si>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</si>
  <si>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</si>
  <si>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</si>
  <si>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</si>
  <si>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</si>
  <si>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</si>
  <si>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</si>
  <si>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Krizna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</si>
  <si>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</si>
  <si>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</si>
  <si>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Krížna ulica - rozširenie komunikácie - etapa 2</t>
  </si>
  <si>
    <t>JKSO:</t>
  </si>
  <si>
    <t>KS:</t>
  </si>
  <si>
    <t>Miesto:</t>
  </si>
  <si>
    <t xml:space="preserve"> </t>
  </si>
  <si>
    <t>Dátum:</t>
  </si>
  <si>
    <t>16. 2. 2022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</si>
  <si>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</si>
  <si>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</si>
  <si>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</si>
  <si>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</si>
  <si>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</si>
  <si>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</si>
  <si>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</si>
  <si>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</si>
  <si>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</si>
  <si>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</si>
  <si>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</si>
  <si>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</si>
  <si>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</si>
  <si>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</si>
  <si>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</si>
  <si>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</si>
  <si>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</si>
  <si>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</si>
  <si>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</si>
  <si>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</si>
  <si>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</si>
  <si>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</si>
  <si>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</si>
  <si>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</si>
  <si>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</si>
  <si>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</si>
  <si>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</si>
  <si>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</si>
  <si>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</si>
  <si>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</si>
  <si>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</si>
  <si>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</si>
  <si>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</si>
  <si>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</si>
  <si>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</si>
  <si>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</si>
  <si>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</si>
  <si>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</si>
  <si>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</si>
  <si>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</si>
  <si>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</si>
  <si>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</si>
  <si>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</si>
  <si>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</si>
  <si>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</si>
  <si>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</si>
  <si>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</si>
  <si>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</si>
  <si>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</si>
  <si>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</si>
  <si>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</si>
  <si>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</si>
  <si>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</si>
  <si>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</si>
  <si>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Objekt2</t>
  </si>
  <si>
    <t>Rozpočet</t>
  </si>
  <si>
    <t>STA</t>
  </si>
  <si>
    <t>1</t>
  </si>
  <si>
    <t>{1722285c-bab0-4c7a-9352-6b49804a8b36}</t>
  </si>
  <si>
    <t>KRYCÍ LIST ROZPOČTU</t>
  </si>
  <si>
    <t>Objekt:</t>
  </si>
  <si>
    <t>Objekt2 - Rozpočet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</si>
  <si>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</si>
  <si>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</si>
  <si>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</si>
  <si>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</si>
  <si>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</si>
  <si>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</si>
  <si>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</si>
  <si>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5 - Komunikácie   </t>
  </si>
  <si>
    <t xml:space="preserve">    9 - Ostatné konštrukcie a práce-búranie   </t>
  </si>
  <si>
    <t xml:space="preserve">    99 - Presun hmôt HSV   </t>
  </si>
  <si>
    <t xml:space="preserve">VRN - Vedľajšie rozpočtové náklady   </t>
  </si>
  <si>
    <t xml:space="preserve">    VRN03 - Geodetické práce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</si>
  <si>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</si>
  <si>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</si>
  <si>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</si>
  <si>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</si>
  <si>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</si>
  <si>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</si>
  <si>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</si>
  <si>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</si>
  <si>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</si>
  <si>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</si>
  <si>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</si>
  <si>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</si>
  <si>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</si>
  <si>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</si>
  <si>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</si>
  <si>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</si>
  <si>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</si>
  <si>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113107141.S</t>
  </si>
  <si>
    <t>Odstránenie krytu v ploche do 200 m2 asfaltového, hr. vrstvy do 50 mm,  -0,09800t</t>
  </si>
  <si>
    <t>m2</t>
  </si>
  <si>
    <t>4</t>
  </si>
  <si>
    <t>2</t>
  </si>
  <si>
    <t>122202202.S</t>
  </si>
  <si>
    <t>Odkopávka a prekopávka nezapažená pre cesty, v hornine 3 nad 100 do 1000 m3</t>
  </si>
  <si>
    <t>m3</t>
  </si>
  <si>
    <t>3</t>
  </si>
  <si>
    <t>162501122.S</t>
  </si>
  <si>
    <t>Vodorovné premiestnenie výkopku po spevnenej ceste z horniny tr.1-4, nad 100 do 1000 m3 na vzdialenosť do 3000 m</t>
  </si>
  <si>
    <t>6</t>
  </si>
  <si>
    <t>162501123.S</t>
  </si>
  <si>
    <t>Vodorovné premiestnenie výkopku po spevnenej ceste z horniny tr.1-4, nad 100 do 1000 m3, príplatok k cene za každých ďalšich a začatých 1000 m</t>
  </si>
  <si>
    <t>8</t>
  </si>
  <si>
    <t>5</t>
  </si>
  <si>
    <t>171101103.S</t>
  </si>
  <si>
    <t>Uloženie sypaniny do násypu  súdržnej horniny s mierou zhutnenia nad 96 do 100 % podľa Proctor-Standard</t>
  </si>
  <si>
    <t>10</t>
  </si>
  <si>
    <t>171209002c</t>
  </si>
  <si>
    <t>Poplatok za skladovanie - zemina</t>
  </si>
  <si>
    <t>12</t>
  </si>
  <si>
    <t>7</t>
  </si>
  <si>
    <t>181101102.S</t>
  </si>
  <si>
    <t>Úprava pláne v zárezoch v hornine 1-4 so zhutnením</t>
  </si>
  <si>
    <t>14</t>
  </si>
  <si>
    <t>182201101</t>
  </si>
  <si>
    <t>Svahovanie trvalých svahov v násype</t>
  </si>
  <si>
    <t>16</t>
  </si>
  <si>
    <t xml:space="preserve">Komunikácie   </t>
  </si>
  <si>
    <t>9</t>
  </si>
  <si>
    <t>564871111-r</t>
  </si>
  <si>
    <t>Podklad zo štrkodrviny s rozprestretím a zhutnením, po zhutnení hr. 500 mm</t>
  </si>
  <si>
    <t>18</t>
  </si>
  <si>
    <t>565161211.S</t>
  </si>
  <si>
    <t>Podklad z asfaltového betónu AC 22 P s rozprestretím a zhutnením v pruhu š. do 3 m, po zhutnení hr. 80 mm</t>
  </si>
  <si>
    <t>11</t>
  </si>
  <si>
    <t>569751111.S</t>
  </si>
  <si>
    <t>Spevnenie krajníc alebo komun. pre peších s rozpr. a zhutnením, kamenivom drveným hr. 150 mm</t>
  </si>
  <si>
    <t>22</t>
  </si>
  <si>
    <t>573111112.S</t>
  </si>
  <si>
    <t>Postrek asfaltový infiltračný s posypom kamenivom z asfaltu cestného v množstve 1,00 kg/m2</t>
  </si>
  <si>
    <t>24</t>
  </si>
  <si>
    <t>573211108.S</t>
  </si>
  <si>
    <t>Postrek asfaltový spojovací bez posypu kamenivom z asfaltu cestného v množstve 0,50 kg/m2</t>
  </si>
  <si>
    <t>26</t>
  </si>
  <si>
    <t>13</t>
  </si>
  <si>
    <t>577144231.S</t>
  </si>
  <si>
    <t>Asfaltový betón vrstva obrusná AC 11 O v pruhu š. do 3 m z nemodifik. asfaltu tr. II, po zhutnení hr. 50 mm</t>
  </si>
  <si>
    <t>28</t>
  </si>
  <si>
    <t xml:space="preserve">Ostatné konštrukcie a práce-búranie   </t>
  </si>
  <si>
    <t>911383211.S</t>
  </si>
  <si>
    <t>Odstránenie, presun a spätná montáž cestného betónového zvodidla dĺžky 2 m, výšky 0,8 m</t>
  </si>
  <si>
    <t>m</t>
  </si>
  <si>
    <t>30</t>
  </si>
  <si>
    <t>15</t>
  </si>
  <si>
    <t>912291111.S</t>
  </si>
  <si>
    <t>Odstránenie, presun a spätná montáž smerového stĺpika plastového s vykopaním a odhodom výkopku do 3 m</t>
  </si>
  <si>
    <t>ks</t>
  </si>
  <si>
    <t>32</t>
  </si>
  <si>
    <t>914001111.S</t>
  </si>
  <si>
    <t>Osadenie a montáž cestnej zvislej dopravnej značky na stĺpik, stĺp, konzolu alebo objekt</t>
  </si>
  <si>
    <t>34</t>
  </si>
  <si>
    <t>17</t>
  </si>
  <si>
    <t>M</t>
  </si>
  <si>
    <t>4044633102</t>
  </si>
  <si>
    <t>Stĺpky k dopravným značkam )</t>
  </si>
  <si>
    <t>36</t>
  </si>
  <si>
    <t>4044633101</t>
  </si>
  <si>
    <t>Dopravné značky štandarné )</t>
  </si>
  <si>
    <t>38</t>
  </si>
  <si>
    <t>19</t>
  </si>
  <si>
    <t>914001113.S</t>
  </si>
  <si>
    <t>Osadenie a montáž cestnej zvislej dopravnej dočasnej s odstranením</t>
  </si>
  <si>
    <t>40</t>
  </si>
  <si>
    <t>4044633109</t>
  </si>
  <si>
    <t>Dopravné značky dočasné - prenosné</t>
  </si>
  <si>
    <t>42</t>
  </si>
  <si>
    <t>21</t>
  </si>
  <si>
    <t>915721212.S</t>
  </si>
  <si>
    <t>Vodorovné dopravné značenie striekané farbou prechodov pre chodcov, šípky, symboly a pod., biela retroreflexná</t>
  </si>
  <si>
    <t>44</t>
  </si>
  <si>
    <t>919721212a</t>
  </si>
  <si>
    <t>Samolepiaci pásik TOK BAND SK 40x10 mm</t>
  </si>
  <si>
    <t>46</t>
  </si>
  <si>
    <t>23</t>
  </si>
  <si>
    <t>919735117a.S</t>
  </si>
  <si>
    <t>Rezanie existujúceho asfaltového krytu alebo podkladu hĺbky 400 mm</t>
  </si>
  <si>
    <t>48</t>
  </si>
  <si>
    <t>966006211.S</t>
  </si>
  <si>
    <t>Odstránenie (demontáž) zvislej dopravnej značky zo stĺpov, stĺpikov alebo konzol,  -0,00400t</t>
  </si>
  <si>
    <t>50</t>
  </si>
  <si>
    <t>25</t>
  </si>
  <si>
    <t>979082213.S</t>
  </si>
  <si>
    <t>Vodorovná doprava sutiny so zložením a hrubým urovnaním na vzdialenosť do 1 km</t>
  </si>
  <si>
    <t>t</t>
  </si>
  <si>
    <t>52</t>
  </si>
  <si>
    <t>979082219.S</t>
  </si>
  <si>
    <t>Príplatok k cene za každý ďalší aj začatý 1 km nad 1 km pre vodorovnú dopravu sutiny</t>
  </si>
  <si>
    <t>54</t>
  </si>
  <si>
    <t>27</t>
  </si>
  <si>
    <t>979089012.S</t>
  </si>
  <si>
    <t>Poplatok za skladovanie - betón, tehly, dlaždice (17 01) ostatné</t>
  </si>
  <si>
    <t>56</t>
  </si>
  <si>
    <t>99</t>
  </si>
  <si>
    <t xml:space="preserve">Presun hmôt HSV   </t>
  </si>
  <si>
    <t>998225111.S</t>
  </si>
  <si>
    <t>Presun hmôt pre pozemnú komunikáciu a letisko s krytom asfaltovým akejkoľvek dĺžky objektu</t>
  </si>
  <si>
    <t>58</t>
  </si>
  <si>
    <t>VRN</t>
  </si>
  <si>
    <t xml:space="preserve">Vedľajšie rozpočtové náklady   </t>
  </si>
  <si>
    <t>VRN03</t>
  </si>
  <si>
    <t xml:space="preserve">Geodetické práce   </t>
  </si>
  <si>
    <t>29</t>
  </si>
  <si>
    <t>000300016</t>
  </si>
  <si>
    <t>Geodetické práce - vykonávané pred výstavbou určenie vytyčovacej siete, vytýčenie staveniska, staveb. objektu</t>
  </si>
  <si>
    <t>eur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</si>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</sst>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5" t="s">
        <v>5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77" t="s">
        <v>13</v>
      </c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R5" s="17"/>
      <c r="BE5" s="174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179" t="s">
        <v>16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R6" s="17"/>
      <c r="BE6" s="175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5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75"/>
      <c r="BS8" s="14" t="s">
        <v>6</v>
      </c>
    </row>
    <row r="9" spans="1:74" s="1" customFormat="1" ht="14.45" customHeight="1">
      <c r="B9" s="17"/>
      <c r="AR9" s="17"/>
      <c r="BE9" s="175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75"/>
      <c r="BS10" s="14" t="s">
        <v>6</v>
      </c>
    </row>
    <row r="11" spans="1:74" s="1" customFormat="1" ht="18.399999999999999" customHeight="1">
      <c r="B11" s="17"/>
      <c r="E11" s="22" t="s">
        <v>20</v>
      </c>
      <c r="AK11" s="24" t="s">
        <v>25</v>
      </c>
      <c r="AN11" s="22" t="s">
        <v>1</v>
      </c>
      <c r="AR11" s="17"/>
      <c r="BE11" s="175"/>
      <c r="BS11" s="14" t="s">
        <v>6</v>
      </c>
    </row>
    <row r="12" spans="1:74" s="1" customFormat="1" ht="6.95" customHeight="1">
      <c r="B12" s="17"/>
      <c r="AR12" s="17"/>
      <c r="BE12" s="175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175"/>
      <c r="BS13" s="14" t="s">
        <v>6</v>
      </c>
    </row>
    <row r="14" spans="1:74" ht="12.75">
      <c r="B14" s="17"/>
      <c r="E14" s="180" t="s">
        <v>27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24" t="s">
        <v>25</v>
      </c>
      <c r="AN14" s="26" t="s">
        <v>27</v>
      </c>
      <c r="AR14" s="17"/>
      <c r="BE14" s="175"/>
      <c r="BS14" s="14" t="s">
        <v>6</v>
      </c>
    </row>
    <row r="15" spans="1:74" s="1" customFormat="1" ht="6.95" customHeight="1">
      <c r="B15" s="17"/>
      <c r="AR15" s="17"/>
      <c r="BE15" s="175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175"/>
      <c r="BS16" s="14" t="s">
        <v>3</v>
      </c>
    </row>
    <row r="17" spans="1:71" s="1" customFormat="1" ht="18.399999999999999" customHeight="1">
      <c r="B17" s="17"/>
      <c r="E17" s="22" t="s">
        <v>20</v>
      </c>
      <c r="AK17" s="24" t="s">
        <v>25</v>
      </c>
      <c r="AN17" s="22" t="s">
        <v>1</v>
      </c>
      <c r="AR17" s="17"/>
      <c r="BE17" s="175"/>
      <c r="BS17" s="14" t="s">
        <v>29</v>
      </c>
    </row>
    <row r="18" spans="1:71" s="1" customFormat="1" ht="6.95" customHeight="1">
      <c r="B18" s="17"/>
      <c r="AR18" s="17"/>
      <c r="BE18" s="175"/>
      <c r="BS18" s="14" t="s">
        <v>6</v>
      </c>
    </row>
    <row r="19" spans="1:71" s="1" customFormat="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175"/>
      <c r="BS19" s="14" t="s">
        <v>6</v>
      </c>
    </row>
    <row r="20" spans="1:71" s="1" customFormat="1" ht="18.399999999999999" customHeight="1">
      <c r="B20" s="17"/>
      <c r="E20" s="22" t="s">
        <v>20</v>
      </c>
      <c r="AK20" s="24" t="s">
        <v>25</v>
      </c>
      <c r="AN20" s="22" t="s">
        <v>1</v>
      </c>
      <c r="AR20" s="17"/>
      <c r="BE20" s="175"/>
      <c r="BS20" s="14" t="s">
        <v>29</v>
      </c>
    </row>
    <row r="21" spans="1:71" s="1" customFormat="1" ht="6.95" customHeight="1">
      <c r="B21" s="17"/>
      <c r="AR21" s="17"/>
      <c r="BE21" s="175"/>
    </row>
    <row r="22" spans="1:71" s="1" customFormat="1" ht="12" customHeight="1">
      <c r="B22" s="17"/>
      <c r="D22" s="24" t="s">
        <v>31</v>
      </c>
      <c r="AR22" s="17"/>
      <c r="BE22" s="175"/>
    </row>
    <row r="23" spans="1:71" s="1" customFormat="1" ht="16.5" customHeight="1">
      <c r="B23" s="17"/>
      <c r="E23" s="182" t="s">
        <v>1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R23" s="17"/>
      <c r="BE23" s="175"/>
    </row>
    <row r="24" spans="1:71" s="1" customFormat="1" ht="6.95" customHeight="1">
      <c r="B24" s="17"/>
      <c r="AR24" s="17"/>
      <c r="BE24" s="175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5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3">
        <f>ROUND(AG94,2)</f>
        <v>0</v>
      </c>
      <c r="AL26" s="184"/>
      <c r="AM26" s="184"/>
      <c r="AN26" s="184"/>
      <c r="AO26" s="184"/>
      <c r="AP26" s="29"/>
      <c r="AQ26" s="29"/>
      <c r="AR26" s="30"/>
      <c r="BE26" s="175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5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5" t="s">
        <v>33</v>
      </c>
      <c r="M28" s="185"/>
      <c r="N28" s="185"/>
      <c r="O28" s="185"/>
      <c r="P28" s="185"/>
      <c r="Q28" s="29"/>
      <c r="R28" s="29"/>
      <c r="S28" s="29"/>
      <c r="T28" s="29"/>
      <c r="U28" s="29"/>
      <c r="V28" s="29"/>
      <c r="W28" s="185" t="s">
        <v>34</v>
      </c>
      <c r="X28" s="185"/>
      <c r="Y28" s="185"/>
      <c r="Z28" s="185"/>
      <c r="AA28" s="185"/>
      <c r="AB28" s="185"/>
      <c r="AC28" s="185"/>
      <c r="AD28" s="185"/>
      <c r="AE28" s="185"/>
      <c r="AF28" s="29"/>
      <c r="AG28" s="29"/>
      <c r="AH28" s="29"/>
      <c r="AI28" s="29"/>
      <c r="AJ28" s="29"/>
      <c r="AK28" s="185" t="s">
        <v>35</v>
      </c>
      <c r="AL28" s="185"/>
      <c r="AM28" s="185"/>
      <c r="AN28" s="185"/>
      <c r="AO28" s="185"/>
      <c r="AP28" s="29"/>
      <c r="AQ28" s="29"/>
      <c r="AR28" s="30"/>
      <c r="BE28" s="175"/>
    </row>
    <row r="29" spans="1:71" s="3" customFormat="1" ht="14.45" customHeight="1">
      <c r="B29" s="34"/>
      <c r="D29" s="24" t="s">
        <v>36</v>
      </c>
      <c r="F29" s="35" t="s">
        <v>37</v>
      </c>
      <c r="L29" s="188">
        <v>0.2</v>
      </c>
      <c r="M29" s="187"/>
      <c r="N29" s="187"/>
      <c r="O29" s="187"/>
      <c r="P29" s="187"/>
      <c r="Q29" s="36"/>
      <c r="R29" s="36"/>
      <c r="S29" s="36"/>
      <c r="T29" s="36"/>
      <c r="U29" s="36"/>
      <c r="V29" s="36"/>
      <c r="W29" s="186">
        <f>ROUND(AZ94, 2)</f>
        <v>0</v>
      </c>
      <c r="X29" s="187"/>
      <c r="Y29" s="187"/>
      <c r="Z29" s="187"/>
      <c r="AA29" s="187"/>
      <c r="AB29" s="187"/>
      <c r="AC29" s="187"/>
      <c r="AD29" s="187"/>
      <c r="AE29" s="187"/>
      <c r="AF29" s="36"/>
      <c r="AG29" s="36"/>
      <c r="AH29" s="36"/>
      <c r="AI29" s="36"/>
      <c r="AJ29" s="36"/>
      <c r="AK29" s="186">
        <f>ROUND(AV94, 2)</f>
        <v>0</v>
      </c>
      <c r="AL29" s="187"/>
      <c r="AM29" s="187"/>
      <c r="AN29" s="187"/>
      <c r="AO29" s="187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76"/>
    </row>
    <row r="30" spans="1:71" s="3" customFormat="1" ht="14.45" customHeight="1">
      <c r="B30" s="34"/>
      <c r="F30" s="35" t="s">
        <v>38</v>
      </c>
      <c r="L30" s="188">
        <v>0.2</v>
      </c>
      <c r="M30" s="187"/>
      <c r="N30" s="187"/>
      <c r="O30" s="187"/>
      <c r="P30" s="187"/>
      <c r="Q30" s="36"/>
      <c r="R30" s="36"/>
      <c r="S30" s="36"/>
      <c r="T30" s="36"/>
      <c r="U30" s="36"/>
      <c r="V30" s="36"/>
      <c r="W30" s="186">
        <f>ROUND(BA94, 2)</f>
        <v>0</v>
      </c>
      <c r="X30" s="187"/>
      <c r="Y30" s="187"/>
      <c r="Z30" s="187"/>
      <c r="AA30" s="187"/>
      <c r="AB30" s="187"/>
      <c r="AC30" s="187"/>
      <c r="AD30" s="187"/>
      <c r="AE30" s="187"/>
      <c r="AF30" s="36"/>
      <c r="AG30" s="36"/>
      <c r="AH30" s="36"/>
      <c r="AI30" s="36"/>
      <c r="AJ30" s="36"/>
      <c r="AK30" s="186">
        <f>ROUND(AW94, 2)</f>
        <v>0</v>
      </c>
      <c r="AL30" s="187"/>
      <c r="AM30" s="187"/>
      <c r="AN30" s="187"/>
      <c r="AO30" s="187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76"/>
    </row>
    <row r="31" spans="1:71" s="3" customFormat="1" ht="14.45" hidden="1" customHeight="1">
      <c r="B31" s="34"/>
      <c r="F31" s="24" t="s">
        <v>39</v>
      </c>
      <c r="L31" s="191">
        <v>0.2</v>
      </c>
      <c r="M31" s="190"/>
      <c r="N31" s="190"/>
      <c r="O31" s="190"/>
      <c r="P31" s="190"/>
      <c r="W31" s="189">
        <f>ROUND(BB94, 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4"/>
      <c r="BE31" s="176"/>
    </row>
    <row r="32" spans="1:71" s="3" customFormat="1" ht="14.45" hidden="1" customHeight="1">
      <c r="B32" s="34"/>
      <c r="F32" s="24" t="s">
        <v>40</v>
      </c>
      <c r="L32" s="191">
        <v>0.2</v>
      </c>
      <c r="M32" s="190"/>
      <c r="N32" s="190"/>
      <c r="O32" s="190"/>
      <c r="P32" s="190"/>
      <c r="W32" s="189">
        <f>ROUND(BC94, 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4"/>
      <c r="BE32" s="176"/>
    </row>
    <row r="33" spans="1:57" s="3" customFormat="1" ht="14.45" hidden="1" customHeight="1">
      <c r="B33" s="34"/>
      <c r="F33" s="35" t="s">
        <v>41</v>
      </c>
      <c r="L33" s="188">
        <v>0</v>
      </c>
      <c r="M33" s="187"/>
      <c r="N33" s="187"/>
      <c r="O33" s="187"/>
      <c r="P33" s="187"/>
      <c r="Q33" s="36"/>
      <c r="R33" s="36"/>
      <c r="S33" s="36"/>
      <c r="T33" s="36"/>
      <c r="U33" s="36"/>
      <c r="V33" s="36"/>
      <c r="W33" s="186">
        <f>ROUND(BD94, 2)</f>
        <v>0</v>
      </c>
      <c r="X33" s="187"/>
      <c r="Y33" s="187"/>
      <c r="Z33" s="187"/>
      <c r="AA33" s="187"/>
      <c r="AB33" s="187"/>
      <c r="AC33" s="187"/>
      <c r="AD33" s="187"/>
      <c r="AE33" s="187"/>
      <c r="AF33" s="36"/>
      <c r="AG33" s="36"/>
      <c r="AH33" s="36"/>
      <c r="AI33" s="36"/>
      <c r="AJ33" s="36"/>
      <c r="AK33" s="186">
        <v>0</v>
      </c>
      <c r="AL33" s="187"/>
      <c r="AM33" s="187"/>
      <c r="AN33" s="187"/>
      <c r="AO33" s="187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76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5"/>
    </row>
    <row r="35" spans="1:57" s="2" customFormat="1" ht="25.9" customHeight="1">
      <c r="A35" s="29"/>
      <c r="B35" s="30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192" t="s">
        <v>44</v>
      </c>
      <c r="Y35" s="193"/>
      <c r="Z35" s="193"/>
      <c r="AA35" s="193"/>
      <c r="AB35" s="193"/>
      <c r="AC35" s="40"/>
      <c r="AD35" s="40"/>
      <c r="AE35" s="40"/>
      <c r="AF35" s="40"/>
      <c r="AG35" s="40"/>
      <c r="AH35" s="40"/>
      <c r="AI35" s="40"/>
      <c r="AJ35" s="40"/>
      <c r="AK35" s="194">
        <f>SUM(AK26:AK33)</f>
        <v>0</v>
      </c>
      <c r="AL35" s="193"/>
      <c r="AM35" s="193"/>
      <c r="AN35" s="193"/>
      <c r="AO35" s="195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47</v>
      </c>
      <c r="AI60" s="32"/>
      <c r="AJ60" s="32"/>
      <c r="AK60" s="32"/>
      <c r="AL60" s="32"/>
      <c r="AM60" s="45" t="s">
        <v>48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47</v>
      </c>
      <c r="AI75" s="32"/>
      <c r="AJ75" s="32"/>
      <c r="AK75" s="32"/>
      <c r="AL75" s="32"/>
      <c r="AM75" s="45" t="s">
        <v>48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Krizna</v>
      </c>
      <c r="AR84" s="51"/>
    </row>
    <row r="85" spans="1:91" s="5" customFormat="1" ht="36.950000000000003" customHeight="1">
      <c r="B85" s="52"/>
      <c r="C85" s="53" t="s">
        <v>15</v>
      </c>
      <c r="L85" s="196" t="str">
        <f>K6</f>
        <v>Krížna ulica - rozširenie komunikácie - etapa 2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8" t="str">
        <f>IF(AN8= "","",AN8)</f>
        <v>16. 2. 2022</v>
      </c>
      <c r="AN87" s="198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99" t="str">
        <f>IF(E17="","",E17)</f>
        <v xml:space="preserve"> </v>
      </c>
      <c r="AN89" s="200"/>
      <c r="AO89" s="200"/>
      <c r="AP89" s="200"/>
      <c r="AQ89" s="29"/>
      <c r="AR89" s="30"/>
      <c r="AS89" s="201" t="s">
        <v>52</v>
      </c>
      <c r="AT89" s="202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199" t="str">
        <f>IF(E20="","",E20)</f>
        <v xml:space="preserve"> </v>
      </c>
      <c r="AN90" s="200"/>
      <c r="AO90" s="200"/>
      <c r="AP90" s="200"/>
      <c r="AQ90" s="29"/>
      <c r="AR90" s="30"/>
      <c r="AS90" s="203"/>
      <c r="AT90" s="204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3"/>
      <c r="AT91" s="204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05" t="s">
        <v>53</v>
      </c>
      <c r="D92" s="206"/>
      <c r="E92" s="206"/>
      <c r="F92" s="206"/>
      <c r="G92" s="206"/>
      <c r="H92" s="60"/>
      <c r="I92" s="207" t="s">
        <v>54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8" t="s">
        <v>55</v>
      </c>
      <c r="AH92" s="206"/>
      <c r="AI92" s="206"/>
      <c r="AJ92" s="206"/>
      <c r="AK92" s="206"/>
      <c r="AL92" s="206"/>
      <c r="AM92" s="206"/>
      <c r="AN92" s="207" t="s">
        <v>56</v>
      </c>
      <c r="AO92" s="206"/>
      <c r="AP92" s="209"/>
      <c r="AQ92" s="61" t="s">
        <v>57</v>
      </c>
      <c r="AR92" s="30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12" t="s">
        <v>77</v>
      </c>
      <c r="E95" s="212"/>
      <c r="F95" s="212"/>
      <c r="G95" s="212"/>
      <c r="H95" s="212"/>
      <c r="I95" s="82"/>
      <c r="J95" s="212" t="s">
        <v>78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0">
        <f>'Objekt2 - Rozpočet'!J30</f>
        <v>0</v>
      </c>
      <c r="AH95" s="211"/>
      <c r="AI95" s="211"/>
      <c r="AJ95" s="211"/>
      <c r="AK95" s="211"/>
      <c r="AL95" s="211"/>
      <c r="AM95" s="211"/>
      <c r="AN95" s="210">
        <f>SUM(AG95,AT95)</f>
        <v>0</v>
      </c>
      <c r="AO95" s="211"/>
      <c r="AP95" s="211"/>
      <c r="AQ95" s="83" t="s">
        <v>79</v>
      </c>
      <c r="AR95" s="80"/>
      <c r="AS95" s="84">
        <v>0</v>
      </c>
      <c r="AT95" s="85">
        <f>ROUND(SUM(AV95:AW95),2)</f>
        <v>0</v>
      </c>
      <c r="AU95" s="86">
        <f>'Objekt2 - Rozpočet'!P123</f>
        <v>0</v>
      </c>
      <c r="AV95" s="85">
        <f>'Objekt2 - Rozpočet'!J33</f>
        <v>0</v>
      </c>
      <c r="AW95" s="85">
        <f>'Objekt2 - Rozpočet'!J34</f>
        <v>0</v>
      </c>
      <c r="AX95" s="85">
        <f>'Objekt2 - Rozpočet'!J35</f>
        <v>0</v>
      </c>
      <c r="AY95" s="85">
        <f>'Objekt2 - Rozpočet'!J36</f>
        <v>0</v>
      </c>
      <c r="AZ95" s="85">
        <f>'Objekt2 - Rozpočet'!F33</f>
        <v>0</v>
      </c>
      <c r="BA95" s="85">
        <f>'Objekt2 - Rozpočet'!F34</f>
        <v>0</v>
      </c>
      <c r="BB95" s="85">
        <f>'Objekt2 - Rozpočet'!F35</f>
        <v>0</v>
      </c>
      <c r="BC95" s="85">
        <f>'Objekt2 - Rozpočet'!F36</f>
        <v>0</v>
      </c>
      <c r="BD95" s="87">
        <f>'Objekt2 - Rozpočet'!F37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72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Objekt2 - Rozpočet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82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6" t="str">
        <f>'Rekapitulácia stavby'!K6</f>
        <v>Krížna ulica - rozširenie komunikácie - etapa 2</v>
      </c>
      <c r="F7" s="217"/>
      <c r="G7" s="217"/>
      <c r="H7" s="217"/>
      <c r="L7" s="17"/>
    </row>
    <row r="8" spans="1:46" s="2" customFormat="1" ht="12" customHeight="1">
      <c r="A8" s="29"/>
      <c r="B8" s="30"/>
      <c r="C8" s="29"/>
      <c r="D8" s="24" t="s">
        <v>83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6" t="s">
        <v>84</v>
      </c>
      <c r="F9" s="218"/>
      <c r="G9" s="218"/>
      <c r="H9" s="21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16. 2. 2022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9" t="str">
        <f>'Rekapitulácia stavby'!E14</f>
        <v>Vyplň údaj</v>
      </c>
      <c r="F18" s="177"/>
      <c r="G18" s="177"/>
      <c r="H18" s="177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0"/>
      <c r="B27" s="91"/>
      <c r="C27" s="90"/>
      <c r="D27" s="90"/>
      <c r="E27" s="182" t="s">
        <v>1</v>
      </c>
      <c r="F27" s="182"/>
      <c r="G27" s="182"/>
      <c r="H27" s="182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3" t="s">
        <v>32</v>
      </c>
      <c r="E30" s="29"/>
      <c r="F30" s="29"/>
      <c r="G30" s="29"/>
      <c r="H30" s="29"/>
      <c r="I30" s="29"/>
      <c r="J30" s="71">
        <f>ROUND(J123,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4" t="s">
        <v>36</v>
      </c>
      <c r="E33" s="35" t="s">
        <v>37</v>
      </c>
      <c r="F33" s="95">
        <f>ROUND((SUM(BE123:BE160)),  2)</f>
        <v>0</v>
      </c>
      <c r="G33" s="96"/>
      <c r="H33" s="96"/>
      <c r="I33" s="97">
        <v>0.2</v>
      </c>
      <c r="J33" s="95">
        <f>ROUND(((SUM(BE123:BE160))*I33),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5">
        <f>ROUND((SUM(BF123:BF160)),  2)</f>
        <v>0</v>
      </c>
      <c r="G34" s="96"/>
      <c r="H34" s="96"/>
      <c r="I34" s="97">
        <v>0.2</v>
      </c>
      <c r="J34" s="95">
        <f>ROUND(((SUM(BF123:BF160))*I34),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98">
        <f>ROUND((SUM(BG123:BG160)),  2)</f>
        <v>0</v>
      </c>
      <c r="G35" s="29"/>
      <c r="H35" s="29"/>
      <c r="I35" s="99">
        <v>0.2</v>
      </c>
      <c r="J35" s="98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98">
        <f>ROUND((SUM(BH123:BH160)),  2)</f>
        <v>0</v>
      </c>
      <c r="G36" s="29"/>
      <c r="H36" s="29"/>
      <c r="I36" s="99">
        <v>0.2</v>
      </c>
      <c r="J36" s="98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5">
        <f>ROUND((SUM(BI123:BI160)),  2)</f>
        <v>0</v>
      </c>
      <c r="G37" s="96"/>
      <c r="H37" s="96"/>
      <c r="I37" s="97">
        <v>0</v>
      </c>
      <c r="J37" s="95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42</v>
      </c>
      <c r="E39" s="60"/>
      <c r="F39" s="60"/>
      <c r="G39" s="102" t="s">
        <v>43</v>
      </c>
      <c r="H39" s="103" t="s">
        <v>44</v>
      </c>
      <c r="I39" s="60"/>
      <c r="J39" s="104">
        <f>SUM(J30:J37)</f>
        <v>0</v>
      </c>
      <c r="K39" s="105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06" t="s">
        <v>48</v>
      </c>
      <c r="G61" s="45" t="s">
        <v>47</v>
      </c>
      <c r="H61" s="32"/>
      <c r="I61" s="32"/>
      <c r="J61" s="107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06" t="s">
        <v>48</v>
      </c>
      <c r="G76" s="45" t="s">
        <v>47</v>
      </c>
      <c r="H76" s="32"/>
      <c r="I76" s="32"/>
      <c r="J76" s="107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85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6" t="str">
        <f>E7</f>
        <v>Krížna ulica - rozširenie komunikácie - etapa 2</v>
      </c>
      <c r="F85" s="217"/>
      <c r="G85" s="217"/>
      <c r="H85" s="21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83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6" t="str">
        <f>E9</f>
        <v>Objekt2 - Rozpočet</v>
      </c>
      <c r="F87" s="218"/>
      <c r="G87" s="218"/>
      <c r="H87" s="21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16. 2. 2022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86</v>
      </c>
      <c r="D94" s="100"/>
      <c r="E94" s="100"/>
      <c r="F94" s="100"/>
      <c r="G94" s="100"/>
      <c r="H94" s="100"/>
      <c r="I94" s="100"/>
      <c r="J94" s="109" t="s">
        <v>87</v>
      </c>
      <c r="K94" s="100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88</v>
      </c>
      <c r="D96" s="29"/>
      <c r="E96" s="29"/>
      <c r="F96" s="29"/>
      <c r="G96" s="29"/>
      <c r="H96" s="29"/>
      <c r="I96" s="29"/>
      <c r="J96" s="71">
        <f>J123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89</v>
      </c>
    </row>
    <row r="97" spans="1:31" s="9" customFormat="1" ht="24.95" customHeight="1">
      <c r="B97" s="111"/>
      <c r="D97" s="112" t="s">
        <v>90</v>
      </c>
      <c r="E97" s="113"/>
      <c r="F97" s="113"/>
      <c r="G97" s="113"/>
      <c r="H97" s="113"/>
      <c r="I97" s="113"/>
      <c r="J97" s="114">
        <f>J124</f>
        <v>0</v>
      </c>
      <c r="L97" s="111"/>
    </row>
    <row r="98" spans="1:31" s="10" customFormat="1" ht="19.899999999999999" customHeight="1">
      <c r="B98" s="115"/>
      <c r="D98" s="116" t="s">
        <v>91</v>
      </c>
      <c r="E98" s="117"/>
      <c r="F98" s="117"/>
      <c r="G98" s="117"/>
      <c r="H98" s="117"/>
      <c r="I98" s="117"/>
      <c r="J98" s="118">
        <f>J125</f>
        <v>0</v>
      </c>
      <c r="L98" s="115"/>
    </row>
    <row r="99" spans="1:31" s="10" customFormat="1" ht="19.899999999999999" customHeight="1">
      <c r="B99" s="115"/>
      <c r="D99" s="116" t="s">
        <v>92</v>
      </c>
      <c r="E99" s="117"/>
      <c r="F99" s="117"/>
      <c r="G99" s="117"/>
      <c r="H99" s="117"/>
      <c r="I99" s="117"/>
      <c r="J99" s="118">
        <f>J134</f>
        <v>0</v>
      </c>
      <c r="L99" s="115"/>
    </row>
    <row r="100" spans="1:31" s="10" customFormat="1" ht="19.899999999999999" customHeight="1">
      <c r="B100" s="115"/>
      <c r="D100" s="116" t="s">
        <v>93</v>
      </c>
      <c r="E100" s="117"/>
      <c r="F100" s="117"/>
      <c r="G100" s="117"/>
      <c r="H100" s="117"/>
      <c r="I100" s="117"/>
      <c r="J100" s="118">
        <f>J141</f>
        <v>0</v>
      </c>
      <c r="L100" s="115"/>
    </row>
    <row r="101" spans="1:31" s="10" customFormat="1" ht="19.899999999999999" customHeight="1">
      <c r="B101" s="115"/>
      <c r="D101" s="116" t="s">
        <v>94</v>
      </c>
      <c r="E101" s="117"/>
      <c r="F101" s="117"/>
      <c r="G101" s="117"/>
      <c r="H101" s="117"/>
      <c r="I101" s="117"/>
      <c r="J101" s="118">
        <f>J156</f>
        <v>0</v>
      </c>
      <c r="L101" s="115"/>
    </row>
    <row r="102" spans="1:31" s="9" customFormat="1" ht="24.95" customHeight="1">
      <c r="B102" s="111"/>
      <c r="D102" s="112" t="s">
        <v>95</v>
      </c>
      <c r="E102" s="113"/>
      <c r="F102" s="113"/>
      <c r="G102" s="113"/>
      <c r="H102" s="113"/>
      <c r="I102" s="113"/>
      <c r="J102" s="114">
        <f>J158</f>
        <v>0</v>
      </c>
      <c r="L102" s="111"/>
    </row>
    <row r="103" spans="1:31" s="10" customFormat="1" ht="19.899999999999999" customHeight="1">
      <c r="B103" s="115"/>
      <c r="D103" s="116" t="s">
        <v>96</v>
      </c>
      <c r="E103" s="117"/>
      <c r="F103" s="117"/>
      <c r="G103" s="117"/>
      <c r="H103" s="117"/>
      <c r="I103" s="117"/>
      <c r="J103" s="118">
        <f>J159</f>
        <v>0</v>
      </c>
      <c r="L103" s="115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97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15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16" t="str">
        <f>E7</f>
        <v>Krížna ulica - rozširenie komunikácie - etapa 2</v>
      </c>
      <c r="F113" s="217"/>
      <c r="G113" s="217"/>
      <c r="H113" s="217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83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96" t="str">
        <f>E9</f>
        <v>Objekt2 - Rozpočet</v>
      </c>
      <c r="F115" s="218"/>
      <c r="G115" s="218"/>
      <c r="H115" s="218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19</v>
      </c>
      <c r="D117" s="29"/>
      <c r="E117" s="29"/>
      <c r="F117" s="22" t="str">
        <f>F12</f>
        <v xml:space="preserve"> </v>
      </c>
      <c r="G117" s="29"/>
      <c r="H117" s="29"/>
      <c r="I117" s="24" t="s">
        <v>21</v>
      </c>
      <c r="J117" s="55" t="str">
        <f>IF(J12="","",J12)</f>
        <v>16. 2. 2022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23</v>
      </c>
      <c r="D119" s="29"/>
      <c r="E119" s="29"/>
      <c r="F119" s="22" t="str">
        <f>E15</f>
        <v xml:space="preserve"> </v>
      </c>
      <c r="G119" s="29"/>
      <c r="H119" s="29"/>
      <c r="I119" s="24" t="s">
        <v>28</v>
      </c>
      <c r="J119" s="27" t="str">
        <f>E21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26</v>
      </c>
      <c r="D120" s="29"/>
      <c r="E120" s="29"/>
      <c r="F120" s="22" t="str">
        <f>IF(E18="","",E18)</f>
        <v>Vyplň údaj</v>
      </c>
      <c r="G120" s="29"/>
      <c r="H120" s="29"/>
      <c r="I120" s="24" t="s">
        <v>30</v>
      </c>
      <c r="J120" s="27" t="str">
        <f>E24</f>
        <v xml:space="preserve"> 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19"/>
      <c r="B122" s="120"/>
      <c r="C122" s="121" t="s">
        <v>98</v>
      </c>
      <c r="D122" s="122" t="s">
        <v>57</v>
      </c>
      <c r="E122" s="122" t="s">
        <v>53</v>
      </c>
      <c r="F122" s="122" t="s">
        <v>54</v>
      </c>
      <c r="G122" s="122" t="s">
        <v>99</v>
      </c>
      <c r="H122" s="122" t="s">
        <v>100</v>
      </c>
      <c r="I122" s="122" t="s">
        <v>101</v>
      </c>
      <c r="J122" s="123" t="s">
        <v>87</v>
      </c>
      <c r="K122" s="124" t="s">
        <v>102</v>
      </c>
      <c r="L122" s="125"/>
      <c r="M122" s="62" t="s">
        <v>1</v>
      </c>
      <c r="N122" s="63" t="s">
        <v>36</v>
      </c>
      <c r="O122" s="63" t="s">
        <v>103</v>
      </c>
      <c r="P122" s="63" t="s">
        <v>104</v>
      </c>
      <c r="Q122" s="63" t="s">
        <v>105</v>
      </c>
      <c r="R122" s="63" t="s">
        <v>106</v>
      </c>
      <c r="S122" s="63" t="s">
        <v>107</v>
      </c>
      <c r="T122" s="64" t="s">
        <v>108</v>
      </c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:65" s="2" customFormat="1" ht="22.9" customHeight="1">
      <c r="A123" s="29"/>
      <c r="B123" s="30"/>
      <c r="C123" s="69" t="s">
        <v>88</v>
      </c>
      <c r="D123" s="29"/>
      <c r="E123" s="29"/>
      <c r="F123" s="29"/>
      <c r="G123" s="29"/>
      <c r="H123" s="29"/>
      <c r="I123" s="29"/>
      <c r="J123" s="126">
        <f>BK123</f>
        <v>0</v>
      </c>
      <c r="K123" s="29"/>
      <c r="L123" s="30"/>
      <c r="M123" s="65"/>
      <c r="N123" s="56"/>
      <c r="O123" s="66"/>
      <c r="P123" s="127">
        <f>P124+P158</f>
        <v>0</v>
      </c>
      <c r="Q123" s="66"/>
      <c r="R123" s="127">
        <f>R124+R158</f>
        <v>284.0266499999999</v>
      </c>
      <c r="S123" s="66"/>
      <c r="T123" s="128">
        <f>T124+T158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71</v>
      </c>
      <c r="AU123" s="14" t="s">
        <v>89</v>
      </c>
      <c r="BK123" s="129">
        <f>BK124+BK158</f>
        <v>0</v>
      </c>
    </row>
    <row r="124" spans="1:65" s="12" customFormat="1" ht="25.9" customHeight="1">
      <c r="B124" s="130"/>
      <c r="D124" s="131" t="s">
        <v>71</v>
      </c>
      <c r="E124" s="132" t="s">
        <v>109</v>
      </c>
      <c r="F124" s="132" t="s">
        <v>110</v>
      </c>
      <c r="I124" s="133"/>
      <c r="J124" s="134">
        <f>BK124</f>
        <v>0</v>
      </c>
      <c r="L124" s="130"/>
      <c r="M124" s="135"/>
      <c r="N124" s="136"/>
      <c r="O124" s="136"/>
      <c r="P124" s="137">
        <f>P125+P134+P141+P156</f>
        <v>0</v>
      </c>
      <c r="Q124" s="136"/>
      <c r="R124" s="137">
        <f>R125+R134+R141+R156</f>
        <v>284.0266499999999</v>
      </c>
      <c r="S124" s="136"/>
      <c r="T124" s="138">
        <f>T125+T134+T141+T156</f>
        <v>0</v>
      </c>
      <c r="AR124" s="131" t="s">
        <v>80</v>
      </c>
      <c r="AT124" s="139" t="s">
        <v>71</v>
      </c>
      <c r="AU124" s="139" t="s">
        <v>72</v>
      </c>
      <c r="AY124" s="131" t="s">
        <v>111</v>
      </c>
      <c r="BK124" s="140">
        <f>BK125+BK134+BK141+BK156</f>
        <v>0</v>
      </c>
    </row>
    <row r="125" spans="1:65" s="12" customFormat="1" ht="22.9" customHeight="1">
      <c r="B125" s="130"/>
      <c r="D125" s="131" t="s">
        <v>71</v>
      </c>
      <c r="E125" s="141" t="s">
        <v>80</v>
      </c>
      <c r="F125" s="141" t="s">
        <v>112</v>
      </c>
      <c r="I125" s="133"/>
      <c r="J125" s="142">
        <f>BK125</f>
        <v>0</v>
      </c>
      <c r="L125" s="130"/>
      <c r="M125" s="135"/>
      <c r="N125" s="136"/>
      <c r="O125" s="136"/>
      <c r="P125" s="137">
        <f>SUM(P126:P133)</f>
        <v>0</v>
      </c>
      <c r="Q125" s="136"/>
      <c r="R125" s="137">
        <f>SUM(R126:R133)</f>
        <v>0</v>
      </c>
      <c r="S125" s="136"/>
      <c r="T125" s="138">
        <f>SUM(T126:T133)</f>
        <v>0</v>
      </c>
      <c r="AR125" s="131" t="s">
        <v>80</v>
      </c>
      <c r="AT125" s="139" t="s">
        <v>71</v>
      </c>
      <c r="AU125" s="139" t="s">
        <v>80</v>
      </c>
      <c r="AY125" s="131" t="s">
        <v>111</v>
      </c>
      <c r="BK125" s="140">
        <f>SUM(BK126:BK133)</f>
        <v>0</v>
      </c>
    </row>
    <row r="126" spans="1:65" s="2" customFormat="1" ht="24.2" customHeight="1">
      <c r="A126" s="29"/>
      <c r="B126" s="143"/>
      <c r="C126" s="144" t="s">
        <v>80</v>
      </c>
      <c r="D126" s="144" t="s">
        <v>113</v>
      </c>
      <c r="E126" s="145" t="s">
        <v>114</v>
      </c>
      <c r="F126" s="146" t="s">
        <v>115</v>
      </c>
      <c r="G126" s="147" t="s">
        <v>116</v>
      </c>
      <c r="H126" s="148">
        <v>269.69</v>
      </c>
      <c r="I126" s="149"/>
      <c r="J126" s="150">
        <f t="shared" ref="J126:J133" si="0">ROUND(I126*H126,2)</f>
        <v>0</v>
      </c>
      <c r="K126" s="151"/>
      <c r="L126" s="30"/>
      <c r="M126" s="152" t="s">
        <v>1</v>
      </c>
      <c r="N126" s="153" t="s">
        <v>38</v>
      </c>
      <c r="O126" s="58"/>
      <c r="P126" s="154">
        <f t="shared" ref="P126:P133" si="1">O126*H126</f>
        <v>0</v>
      </c>
      <c r="Q126" s="154">
        <v>0</v>
      </c>
      <c r="R126" s="154">
        <f t="shared" ref="R126:R133" si="2">Q126*H126</f>
        <v>0</v>
      </c>
      <c r="S126" s="154">
        <v>0</v>
      </c>
      <c r="T126" s="155">
        <f t="shared" ref="T126:T133" si="3"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6" t="s">
        <v>117</v>
      </c>
      <c r="AT126" s="156" t="s">
        <v>113</v>
      </c>
      <c r="AU126" s="156" t="s">
        <v>118</v>
      </c>
      <c r="AY126" s="14" t="s">
        <v>111</v>
      </c>
      <c r="BE126" s="157">
        <f t="shared" ref="BE126:BE133" si="4">IF(N126="základná",J126,0)</f>
        <v>0</v>
      </c>
      <c r="BF126" s="157">
        <f t="shared" ref="BF126:BF133" si="5">IF(N126="znížená",J126,0)</f>
        <v>0</v>
      </c>
      <c r="BG126" s="157">
        <f t="shared" ref="BG126:BG133" si="6">IF(N126="zákl. prenesená",J126,0)</f>
        <v>0</v>
      </c>
      <c r="BH126" s="157">
        <f t="shared" ref="BH126:BH133" si="7">IF(N126="zníž. prenesená",J126,0)</f>
        <v>0</v>
      </c>
      <c r="BI126" s="157">
        <f t="shared" ref="BI126:BI133" si="8">IF(N126="nulová",J126,0)</f>
        <v>0</v>
      </c>
      <c r="BJ126" s="14" t="s">
        <v>118</v>
      </c>
      <c r="BK126" s="157">
        <f t="shared" ref="BK126:BK133" si="9">ROUND(I126*H126,2)</f>
        <v>0</v>
      </c>
      <c r="BL126" s="14" t="s">
        <v>117</v>
      </c>
      <c r="BM126" s="156" t="s">
        <v>118</v>
      </c>
    </row>
    <row r="127" spans="1:65" s="2" customFormat="1" ht="24.2" customHeight="1">
      <c r="A127" s="29"/>
      <c r="B127" s="143"/>
      <c r="C127" s="144" t="s">
        <v>118</v>
      </c>
      <c r="D127" s="144" t="s">
        <v>113</v>
      </c>
      <c r="E127" s="145" t="s">
        <v>119</v>
      </c>
      <c r="F127" s="146" t="s">
        <v>120</v>
      </c>
      <c r="G127" s="147" t="s">
        <v>121</v>
      </c>
      <c r="H127" s="148">
        <v>174</v>
      </c>
      <c r="I127" s="149"/>
      <c r="J127" s="150">
        <f t="shared" si="0"/>
        <v>0</v>
      </c>
      <c r="K127" s="151"/>
      <c r="L127" s="30"/>
      <c r="M127" s="152" t="s">
        <v>1</v>
      </c>
      <c r="N127" s="153" t="s">
        <v>38</v>
      </c>
      <c r="O127" s="58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6" t="s">
        <v>117</v>
      </c>
      <c r="AT127" s="156" t="s">
        <v>113</v>
      </c>
      <c r="AU127" s="156" t="s">
        <v>118</v>
      </c>
      <c r="AY127" s="14" t="s">
        <v>111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118</v>
      </c>
      <c r="BK127" s="157">
        <f t="shared" si="9"/>
        <v>0</v>
      </c>
      <c r="BL127" s="14" t="s">
        <v>117</v>
      </c>
      <c r="BM127" s="156" t="s">
        <v>117</v>
      </c>
    </row>
    <row r="128" spans="1:65" s="2" customFormat="1" ht="37.9" customHeight="1">
      <c r="A128" s="29"/>
      <c r="B128" s="143"/>
      <c r="C128" s="144" t="s">
        <v>122</v>
      </c>
      <c r="D128" s="144" t="s">
        <v>113</v>
      </c>
      <c r="E128" s="145" t="s">
        <v>123</v>
      </c>
      <c r="F128" s="146" t="s">
        <v>124</v>
      </c>
      <c r="G128" s="147" t="s">
        <v>121</v>
      </c>
      <c r="H128" s="148">
        <v>155</v>
      </c>
      <c r="I128" s="149"/>
      <c r="J128" s="150">
        <f t="shared" si="0"/>
        <v>0</v>
      </c>
      <c r="K128" s="151"/>
      <c r="L128" s="30"/>
      <c r="M128" s="152" t="s">
        <v>1</v>
      </c>
      <c r="N128" s="153" t="s">
        <v>38</v>
      </c>
      <c r="O128" s="58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6" t="s">
        <v>117</v>
      </c>
      <c r="AT128" s="156" t="s">
        <v>113</v>
      </c>
      <c r="AU128" s="156" t="s">
        <v>118</v>
      </c>
      <c r="AY128" s="14" t="s">
        <v>111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118</v>
      </c>
      <c r="BK128" s="157">
        <f t="shared" si="9"/>
        <v>0</v>
      </c>
      <c r="BL128" s="14" t="s">
        <v>117</v>
      </c>
      <c r="BM128" s="156" t="s">
        <v>125</v>
      </c>
    </row>
    <row r="129" spans="1:65" s="2" customFormat="1" ht="44.25" customHeight="1">
      <c r="A129" s="29"/>
      <c r="B129" s="143"/>
      <c r="C129" s="144" t="s">
        <v>117</v>
      </c>
      <c r="D129" s="144" t="s">
        <v>113</v>
      </c>
      <c r="E129" s="145" t="s">
        <v>126</v>
      </c>
      <c r="F129" s="146" t="s">
        <v>127</v>
      </c>
      <c r="G129" s="147" t="s">
        <v>121</v>
      </c>
      <c r="H129" s="148">
        <v>310</v>
      </c>
      <c r="I129" s="149"/>
      <c r="J129" s="150">
        <f t="shared" si="0"/>
        <v>0</v>
      </c>
      <c r="K129" s="151"/>
      <c r="L129" s="30"/>
      <c r="M129" s="152" t="s">
        <v>1</v>
      </c>
      <c r="N129" s="153" t="s">
        <v>38</v>
      </c>
      <c r="O129" s="58"/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6" t="s">
        <v>117</v>
      </c>
      <c r="AT129" s="156" t="s">
        <v>113</v>
      </c>
      <c r="AU129" s="156" t="s">
        <v>118</v>
      </c>
      <c r="AY129" s="14" t="s">
        <v>111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118</v>
      </c>
      <c r="BK129" s="157">
        <f t="shared" si="9"/>
        <v>0</v>
      </c>
      <c r="BL129" s="14" t="s">
        <v>117</v>
      </c>
      <c r="BM129" s="156" t="s">
        <v>128</v>
      </c>
    </row>
    <row r="130" spans="1:65" s="2" customFormat="1" ht="37.9" customHeight="1">
      <c r="A130" s="29"/>
      <c r="B130" s="143"/>
      <c r="C130" s="144" t="s">
        <v>129</v>
      </c>
      <c r="D130" s="144" t="s">
        <v>113</v>
      </c>
      <c r="E130" s="145" t="s">
        <v>130</v>
      </c>
      <c r="F130" s="146" t="s">
        <v>131</v>
      </c>
      <c r="G130" s="147" t="s">
        <v>121</v>
      </c>
      <c r="H130" s="148">
        <v>19</v>
      </c>
      <c r="I130" s="149"/>
      <c r="J130" s="150">
        <f t="shared" si="0"/>
        <v>0</v>
      </c>
      <c r="K130" s="151"/>
      <c r="L130" s="30"/>
      <c r="M130" s="152" t="s">
        <v>1</v>
      </c>
      <c r="N130" s="153" t="s">
        <v>38</v>
      </c>
      <c r="O130" s="58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6" t="s">
        <v>117</v>
      </c>
      <c r="AT130" s="156" t="s">
        <v>113</v>
      </c>
      <c r="AU130" s="156" t="s">
        <v>118</v>
      </c>
      <c r="AY130" s="14" t="s">
        <v>111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118</v>
      </c>
      <c r="BK130" s="157">
        <f t="shared" si="9"/>
        <v>0</v>
      </c>
      <c r="BL130" s="14" t="s">
        <v>117</v>
      </c>
      <c r="BM130" s="156" t="s">
        <v>132</v>
      </c>
    </row>
    <row r="131" spans="1:65" s="2" customFormat="1" ht="16.5" customHeight="1">
      <c r="A131" s="29"/>
      <c r="B131" s="143"/>
      <c r="C131" s="144" t="s">
        <v>125</v>
      </c>
      <c r="D131" s="144" t="s">
        <v>113</v>
      </c>
      <c r="E131" s="145" t="s">
        <v>133</v>
      </c>
      <c r="F131" s="146" t="s">
        <v>134</v>
      </c>
      <c r="G131" s="147" t="s">
        <v>121</v>
      </c>
      <c r="H131" s="148">
        <v>155</v>
      </c>
      <c r="I131" s="149"/>
      <c r="J131" s="150">
        <f t="shared" si="0"/>
        <v>0</v>
      </c>
      <c r="K131" s="151"/>
      <c r="L131" s="30"/>
      <c r="M131" s="152" t="s">
        <v>1</v>
      </c>
      <c r="N131" s="153" t="s">
        <v>38</v>
      </c>
      <c r="O131" s="58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117</v>
      </c>
      <c r="AT131" s="156" t="s">
        <v>113</v>
      </c>
      <c r="AU131" s="156" t="s">
        <v>118</v>
      </c>
      <c r="AY131" s="14" t="s">
        <v>111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118</v>
      </c>
      <c r="BK131" s="157">
        <f t="shared" si="9"/>
        <v>0</v>
      </c>
      <c r="BL131" s="14" t="s">
        <v>117</v>
      </c>
      <c r="BM131" s="156" t="s">
        <v>135</v>
      </c>
    </row>
    <row r="132" spans="1:65" s="2" customFormat="1" ht="21.75" customHeight="1">
      <c r="A132" s="29"/>
      <c r="B132" s="143"/>
      <c r="C132" s="144" t="s">
        <v>136</v>
      </c>
      <c r="D132" s="144" t="s">
        <v>113</v>
      </c>
      <c r="E132" s="145" t="s">
        <v>137</v>
      </c>
      <c r="F132" s="146" t="s">
        <v>138</v>
      </c>
      <c r="G132" s="147" t="s">
        <v>116</v>
      </c>
      <c r="H132" s="148">
        <v>548</v>
      </c>
      <c r="I132" s="149"/>
      <c r="J132" s="150">
        <f t="shared" si="0"/>
        <v>0</v>
      </c>
      <c r="K132" s="151"/>
      <c r="L132" s="30"/>
      <c r="M132" s="152" t="s">
        <v>1</v>
      </c>
      <c r="N132" s="153" t="s">
        <v>38</v>
      </c>
      <c r="O132" s="58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6" t="s">
        <v>117</v>
      </c>
      <c r="AT132" s="156" t="s">
        <v>113</v>
      </c>
      <c r="AU132" s="156" t="s">
        <v>118</v>
      </c>
      <c r="AY132" s="14" t="s">
        <v>111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118</v>
      </c>
      <c r="BK132" s="157">
        <f t="shared" si="9"/>
        <v>0</v>
      </c>
      <c r="BL132" s="14" t="s">
        <v>117</v>
      </c>
      <c r="BM132" s="156" t="s">
        <v>139</v>
      </c>
    </row>
    <row r="133" spans="1:65" s="2" customFormat="1" ht="16.5" customHeight="1">
      <c r="A133" s="29"/>
      <c r="B133" s="143"/>
      <c r="C133" s="144" t="s">
        <v>128</v>
      </c>
      <c r="D133" s="144" t="s">
        <v>113</v>
      </c>
      <c r="E133" s="145" t="s">
        <v>140</v>
      </c>
      <c r="F133" s="146" t="s">
        <v>141</v>
      </c>
      <c r="G133" s="147" t="s">
        <v>116</v>
      </c>
      <c r="H133" s="148">
        <v>111</v>
      </c>
      <c r="I133" s="149"/>
      <c r="J133" s="150">
        <f t="shared" si="0"/>
        <v>0</v>
      </c>
      <c r="K133" s="151"/>
      <c r="L133" s="30"/>
      <c r="M133" s="152" t="s">
        <v>1</v>
      </c>
      <c r="N133" s="153" t="s">
        <v>38</v>
      </c>
      <c r="O133" s="58"/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6" t="s">
        <v>117</v>
      </c>
      <c r="AT133" s="156" t="s">
        <v>113</v>
      </c>
      <c r="AU133" s="156" t="s">
        <v>118</v>
      </c>
      <c r="AY133" s="14" t="s">
        <v>111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118</v>
      </c>
      <c r="BK133" s="157">
        <f t="shared" si="9"/>
        <v>0</v>
      </c>
      <c r="BL133" s="14" t="s">
        <v>117</v>
      </c>
      <c r="BM133" s="156" t="s">
        <v>142</v>
      </c>
    </row>
    <row r="134" spans="1:65" s="12" customFormat="1" ht="22.9" customHeight="1">
      <c r="B134" s="130"/>
      <c r="D134" s="131" t="s">
        <v>71</v>
      </c>
      <c r="E134" s="141" t="s">
        <v>129</v>
      </c>
      <c r="F134" s="141" t="s">
        <v>143</v>
      </c>
      <c r="I134" s="133"/>
      <c r="J134" s="142">
        <f>BK134</f>
        <v>0</v>
      </c>
      <c r="L134" s="130"/>
      <c r="M134" s="135"/>
      <c r="N134" s="136"/>
      <c r="O134" s="136"/>
      <c r="P134" s="137">
        <f>SUM(P135:P140)</f>
        <v>0</v>
      </c>
      <c r="Q134" s="136"/>
      <c r="R134" s="137">
        <f>SUM(R135:R140)</f>
        <v>278.37786999999992</v>
      </c>
      <c r="S134" s="136"/>
      <c r="T134" s="138">
        <f>SUM(T135:T140)</f>
        <v>0</v>
      </c>
      <c r="AR134" s="131" t="s">
        <v>80</v>
      </c>
      <c r="AT134" s="139" t="s">
        <v>71</v>
      </c>
      <c r="AU134" s="139" t="s">
        <v>80</v>
      </c>
      <c r="AY134" s="131" t="s">
        <v>111</v>
      </c>
      <c r="BK134" s="140">
        <f>SUM(BK135:BK140)</f>
        <v>0</v>
      </c>
    </row>
    <row r="135" spans="1:65" s="2" customFormat="1" ht="24.2" customHeight="1">
      <c r="A135" s="29"/>
      <c r="B135" s="143"/>
      <c r="C135" s="144" t="s">
        <v>144</v>
      </c>
      <c r="D135" s="144" t="s">
        <v>113</v>
      </c>
      <c r="E135" s="145" t="s">
        <v>145</v>
      </c>
      <c r="F135" s="146" t="s">
        <v>146</v>
      </c>
      <c r="G135" s="147" t="s">
        <v>116</v>
      </c>
      <c r="H135" s="148">
        <v>274</v>
      </c>
      <c r="I135" s="149"/>
      <c r="J135" s="150">
        <f t="shared" ref="J135:J140" si="10">ROUND(I135*H135,2)</f>
        <v>0</v>
      </c>
      <c r="K135" s="151"/>
      <c r="L135" s="30"/>
      <c r="M135" s="152" t="s">
        <v>1</v>
      </c>
      <c r="N135" s="153" t="s">
        <v>38</v>
      </c>
      <c r="O135" s="58"/>
      <c r="P135" s="154">
        <f t="shared" ref="P135:P140" si="11">O135*H135</f>
        <v>0</v>
      </c>
      <c r="Q135" s="154">
        <v>0.46166000000000001</v>
      </c>
      <c r="R135" s="154">
        <f t="shared" ref="R135:R140" si="12">Q135*H135</f>
        <v>126.49484000000001</v>
      </c>
      <c r="S135" s="154">
        <v>0</v>
      </c>
      <c r="T135" s="155">
        <f t="shared" ref="T135:T140" si="13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6" t="s">
        <v>117</v>
      </c>
      <c r="AT135" s="156" t="s">
        <v>113</v>
      </c>
      <c r="AU135" s="156" t="s">
        <v>118</v>
      </c>
      <c r="AY135" s="14" t="s">
        <v>111</v>
      </c>
      <c r="BE135" s="157">
        <f t="shared" ref="BE135:BE140" si="14">IF(N135="základná",J135,0)</f>
        <v>0</v>
      </c>
      <c r="BF135" s="157">
        <f t="shared" ref="BF135:BF140" si="15">IF(N135="znížená",J135,0)</f>
        <v>0</v>
      </c>
      <c r="BG135" s="157">
        <f t="shared" ref="BG135:BG140" si="16">IF(N135="zákl. prenesená",J135,0)</f>
        <v>0</v>
      </c>
      <c r="BH135" s="157">
        <f t="shared" ref="BH135:BH140" si="17">IF(N135="zníž. prenesená",J135,0)</f>
        <v>0</v>
      </c>
      <c r="BI135" s="157">
        <f t="shared" ref="BI135:BI140" si="18">IF(N135="nulová",J135,0)</f>
        <v>0</v>
      </c>
      <c r="BJ135" s="14" t="s">
        <v>118</v>
      </c>
      <c r="BK135" s="157">
        <f t="shared" ref="BK135:BK140" si="19">ROUND(I135*H135,2)</f>
        <v>0</v>
      </c>
      <c r="BL135" s="14" t="s">
        <v>117</v>
      </c>
      <c r="BM135" s="156" t="s">
        <v>147</v>
      </c>
    </row>
    <row r="136" spans="1:65" s="2" customFormat="1" ht="33" customHeight="1">
      <c r="A136" s="29"/>
      <c r="B136" s="143"/>
      <c r="C136" s="144" t="s">
        <v>132</v>
      </c>
      <c r="D136" s="144" t="s">
        <v>113</v>
      </c>
      <c r="E136" s="145" t="s">
        <v>148</v>
      </c>
      <c r="F136" s="146" t="s">
        <v>149</v>
      </c>
      <c r="G136" s="147" t="s">
        <v>116</v>
      </c>
      <c r="H136" s="148">
        <v>225</v>
      </c>
      <c r="I136" s="149"/>
      <c r="J136" s="150">
        <f t="shared" si="10"/>
        <v>0</v>
      </c>
      <c r="K136" s="151"/>
      <c r="L136" s="30"/>
      <c r="M136" s="152" t="s">
        <v>1</v>
      </c>
      <c r="N136" s="153" t="s">
        <v>38</v>
      </c>
      <c r="O136" s="58"/>
      <c r="P136" s="154">
        <f t="shared" si="11"/>
        <v>0</v>
      </c>
      <c r="Q136" s="154">
        <v>0.21099999999999999</v>
      </c>
      <c r="R136" s="154">
        <f t="shared" si="12"/>
        <v>47.475000000000001</v>
      </c>
      <c r="S136" s="154">
        <v>0</v>
      </c>
      <c r="T136" s="155">
        <f t="shared" si="1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6" t="s">
        <v>117</v>
      </c>
      <c r="AT136" s="156" t="s">
        <v>113</v>
      </c>
      <c r="AU136" s="156" t="s">
        <v>118</v>
      </c>
      <c r="AY136" s="14" t="s">
        <v>111</v>
      </c>
      <c r="BE136" s="157">
        <f t="shared" si="14"/>
        <v>0</v>
      </c>
      <c r="BF136" s="157">
        <f t="shared" si="15"/>
        <v>0</v>
      </c>
      <c r="BG136" s="157">
        <f t="shared" si="16"/>
        <v>0</v>
      </c>
      <c r="BH136" s="157">
        <f t="shared" si="17"/>
        <v>0</v>
      </c>
      <c r="BI136" s="157">
        <f t="shared" si="18"/>
        <v>0</v>
      </c>
      <c r="BJ136" s="14" t="s">
        <v>118</v>
      </c>
      <c r="BK136" s="157">
        <f t="shared" si="19"/>
        <v>0</v>
      </c>
      <c r="BL136" s="14" t="s">
        <v>117</v>
      </c>
      <c r="BM136" s="156" t="s">
        <v>7</v>
      </c>
    </row>
    <row r="137" spans="1:65" s="2" customFormat="1" ht="33" customHeight="1">
      <c r="A137" s="29"/>
      <c r="B137" s="143"/>
      <c r="C137" s="144" t="s">
        <v>150</v>
      </c>
      <c r="D137" s="144" t="s">
        <v>113</v>
      </c>
      <c r="E137" s="145" t="s">
        <v>151</v>
      </c>
      <c r="F137" s="146" t="s">
        <v>152</v>
      </c>
      <c r="G137" s="147" t="s">
        <v>116</v>
      </c>
      <c r="H137" s="148">
        <v>140</v>
      </c>
      <c r="I137" s="149"/>
      <c r="J137" s="150">
        <f t="shared" si="10"/>
        <v>0</v>
      </c>
      <c r="K137" s="151"/>
      <c r="L137" s="30"/>
      <c r="M137" s="152" t="s">
        <v>1</v>
      </c>
      <c r="N137" s="153" t="s">
        <v>38</v>
      </c>
      <c r="O137" s="58"/>
      <c r="P137" s="154">
        <f t="shared" si="11"/>
        <v>0</v>
      </c>
      <c r="Q137" s="154">
        <v>0.29160000000000003</v>
      </c>
      <c r="R137" s="154">
        <f t="shared" si="12"/>
        <v>40.824000000000005</v>
      </c>
      <c r="S137" s="154">
        <v>0</v>
      </c>
      <c r="T137" s="155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6" t="s">
        <v>117</v>
      </c>
      <c r="AT137" s="156" t="s">
        <v>113</v>
      </c>
      <c r="AU137" s="156" t="s">
        <v>118</v>
      </c>
      <c r="AY137" s="14" t="s">
        <v>111</v>
      </c>
      <c r="BE137" s="157">
        <f t="shared" si="14"/>
        <v>0</v>
      </c>
      <c r="BF137" s="157">
        <f t="shared" si="15"/>
        <v>0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4" t="s">
        <v>118</v>
      </c>
      <c r="BK137" s="157">
        <f t="shared" si="19"/>
        <v>0</v>
      </c>
      <c r="BL137" s="14" t="s">
        <v>117</v>
      </c>
      <c r="BM137" s="156" t="s">
        <v>153</v>
      </c>
    </row>
    <row r="138" spans="1:65" s="2" customFormat="1" ht="33" customHeight="1">
      <c r="A138" s="29"/>
      <c r="B138" s="143"/>
      <c r="C138" s="144" t="s">
        <v>132</v>
      </c>
      <c r="D138" s="144" t="s">
        <v>113</v>
      </c>
      <c r="E138" s="145" t="s">
        <v>154</v>
      </c>
      <c r="F138" s="146" t="s">
        <v>155</v>
      </c>
      <c r="G138" s="147" t="s">
        <v>116</v>
      </c>
      <c r="H138" s="148">
        <v>274</v>
      </c>
      <c r="I138" s="149"/>
      <c r="J138" s="150">
        <f t="shared" si="10"/>
        <v>0</v>
      </c>
      <c r="K138" s="151"/>
      <c r="L138" s="30"/>
      <c r="M138" s="152" t="s">
        <v>1</v>
      </c>
      <c r="N138" s="153" t="s">
        <v>38</v>
      </c>
      <c r="O138" s="58"/>
      <c r="P138" s="154">
        <f t="shared" si="11"/>
        <v>0</v>
      </c>
      <c r="Q138" s="154">
        <v>6.0099999999999997E-3</v>
      </c>
      <c r="R138" s="154">
        <f t="shared" si="12"/>
        <v>1.6467399999999999</v>
      </c>
      <c r="S138" s="154">
        <v>0</v>
      </c>
      <c r="T138" s="155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6" t="s">
        <v>117</v>
      </c>
      <c r="AT138" s="156" t="s">
        <v>113</v>
      </c>
      <c r="AU138" s="156" t="s">
        <v>118</v>
      </c>
      <c r="AY138" s="14" t="s">
        <v>111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118</v>
      </c>
      <c r="BK138" s="157">
        <f t="shared" si="19"/>
        <v>0</v>
      </c>
      <c r="BL138" s="14" t="s">
        <v>117</v>
      </c>
      <c r="BM138" s="156" t="s">
        <v>156</v>
      </c>
    </row>
    <row r="139" spans="1:65" s="2" customFormat="1" ht="33" customHeight="1">
      <c r="A139" s="29"/>
      <c r="B139" s="143"/>
      <c r="C139" s="144" t="s">
        <v>135</v>
      </c>
      <c r="D139" s="144" t="s">
        <v>113</v>
      </c>
      <c r="E139" s="145" t="s">
        <v>157</v>
      </c>
      <c r="F139" s="146" t="s">
        <v>158</v>
      </c>
      <c r="G139" s="147" t="s">
        <v>116</v>
      </c>
      <c r="H139" s="148">
        <v>494.69</v>
      </c>
      <c r="I139" s="149"/>
      <c r="J139" s="150">
        <f t="shared" si="10"/>
        <v>0</v>
      </c>
      <c r="K139" s="151"/>
      <c r="L139" s="30"/>
      <c r="M139" s="152" t="s">
        <v>1</v>
      </c>
      <c r="N139" s="153" t="s">
        <v>38</v>
      </c>
      <c r="O139" s="58"/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6" t="s">
        <v>117</v>
      </c>
      <c r="AT139" s="156" t="s">
        <v>113</v>
      </c>
      <c r="AU139" s="156" t="s">
        <v>118</v>
      </c>
      <c r="AY139" s="14" t="s">
        <v>111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118</v>
      </c>
      <c r="BK139" s="157">
        <f t="shared" si="19"/>
        <v>0</v>
      </c>
      <c r="BL139" s="14" t="s">
        <v>117</v>
      </c>
      <c r="BM139" s="156" t="s">
        <v>159</v>
      </c>
    </row>
    <row r="140" spans="1:65" s="2" customFormat="1" ht="33" customHeight="1">
      <c r="A140" s="29"/>
      <c r="B140" s="143"/>
      <c r="C140" s="144" t="s">
        <v>160</v>
      </c>
      <c r="D140" s="144" t="s">
        <v>113</v>
      </c>
      <c r="E140" s="145" t="s">
        <v>161</v>
      </c>
      <c r="F140" s="146" t="s">
        <v>162</v>
      </c>
      <c r="G140" s="147" t="s">
        <v>116</v>
      </c>
      <c r="H140" s="148">
        <v>477.69</v>
      </c>
      <c r="I140" s="149"/>
      <c r="J140" s="150">
        <f t="shared" si="10"/>
        <v>0</v>
      </c>
      <c r="K140" s="151"/>
      <c r="L140" s="30"/>
      <c r="M140" s="152" t="s">
        <v>1</v>
      </c>
      <c r="N140" s="153" t="s">
        <v>38</v>
      </c>
      <c r="O140" s="58"/>
      <c r="P140" s="154">
        <f t="shared" si="11"/>
        <v>0</v>
      </c>
      <c r="Q140" s="154">
        <v>0.129660009629676</v>
      </c>
      <c r="R140" s="154">
        <f t="shared" si="12"/>
        <v>61.937289999999926</v>
      </c>
      <c r="S140" s="154">
        <v>0</v>
      </c>
      <c r="T140" s="155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6" t="s">
        <v>117</v>
      </c>
      <c r="AT140" s="156" t="s">
        <v>113</v>
      </c>
      <c r="AU140" s="156" t="s">
        <v>118</v>
      </c>
      <c r="AY140" s="14" t="s">
        <v>111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118</v>
      </c>
      <c r="BK140" s="157">
        <f t="shared" si="19"/>
        <v>0</v>
      </c>
      <c r="BL140" s="14" t="s">
        <v>117</v>
      </c>
      <c r="BM140" s="156" t="s">
        <v>163</v>
      </c>
    </row>
    <row r="141" spans="1:65" s="12" customFormat="1" ht="22.9" customHeight="1">
      <c r="B141" s="130"/>
      <c r="D141" s="131" t="s">
        <v>71</v>
      </c>
      <c r="E141" s="141" t="s">
        <v>144</v>
      </c>
      <c r="F141" s="141" t="s">
        <v>164</v>
      </c>
      <c r="I141" s="133"/>
      <c r="J141" s="142">
        <f>BK141</f>
        <v>0</v>
      </c>
      <c r="L141" s="130"/>
      <c r="M141" s="135"/>
      <c r="N141" s="136"/>
      <c r="O141" s="136"/>
      <c r="P141" s="137">
        <f>SUM(P142:P155)</f>
        <v>0</v>
      </c>
      <c r="Q141" s="136"/>
      <c r="R141" s="137">
        <f>SUM(R142:R155)</f>
        <v>5.6487800000000004</v>
      </c>
      <c r="S141" s="136"/>
      <c r="T141" s="138">
        <f>SUM(T142:T155)</f>
        <v>0</v>
      </c>
      <c r="AR141" s="131" t="s">
        <v>80</v>
      </c>
      <c r="AT141" s="139" t="s">
        <v>71</v>
      </c>
      <c r="AU141" s="139" t="s">
        <v>80</v>
      </c>
      <c r="AY141" s="131" t="s">
        <v>111</v>
      </c>
      <c r="BK141" s="140">
        <f>SUM(BK142:BK155)</f>
        <v>0</v>
      </c>
    </row>
    <row r="142" spans="1:65" s="2" customFormat="1" ht="24.2" customHeight="1">
      <c r="A142" s="29"/>
      <c r="B142" s="143"/>
      <c r="C142" s="144" t="s">
        <v>139</v>
      </c>
      <c r="D142" s="144" t="s">
        <v>113</v>
      </c>
      <c r="E142" s="145" t="s">
        <v>165</v>
      </c>
      <c r="F142" s="146" t="s">
        <v>166</v>
      </c>
      <c r="G142" s="147" t="s">
        <v>167</v>
      </c>
      <c r="H142" s="148">
        <v>34</v>
      </c>
      <c r="I142" s="149"/>
      <c r="J142" s="150">
        <f t="shared" ref="J142:J155" si="20">ROUND(I142*H142,2)</f>
        <v>0</v>
      </c>
      <c r="K142" s="151"/>
      <c r="L142" s="30"/>
      <c r="M142" s="152" t="s">
        <v>1</v>
      </c>
      <c r="N142" s="153" t="s">
        <v>38</v>
      </c>
      <c r="O142" s="58"/>
      <c r="P142" s="154">
        <f t="shared" ref="P142:P155" si="21">O142*H142</f>
        <v>0</v>
      </c>
      <c r="Q142" s="154">
        <v>0</v>
      </c>
      <c r="R142" s="154">
        <f t="shared" ref="R142:R155" si="22">Q142*H142</f>
        <v>0</v>
      </c>
      <c r="S142" s="154">
        <v>0</v>
      </c>
      <c r="T142" s="155">
        <f t="shared" ref="T142:T155" si="2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6" t="s">
        <v>117</v>
      </c>
      <c r="AT142" s="156" t="s">
        <v>113</v>
      </c>
      <c r="AU142" s="156" t="s">
        <v>118</v>
      </c>
      <c r="AY142" s="14" t="s">
        <v>111</v>
      </c>
      <c r="BE142" s="157">
        <f t="shared" ref="BE142:BE155" si="24">IF(N142="základná",J142,0)</f>
        <v>0</v>
      </c>
      <c r="BF142" s="157">
        <f t="shared" ref="BF142:BF155" si="25">IF(N142="znížená",J142,0)</f>
        <v>0</v>
      </c>
      <c r="BG142" s="157">
        <f t="shared" ref="BG142:BG155" si="26">IF(N142="zákl. prenesená",J142,0)</f>
        <v>0</v>
      </c>
      <c r="BH142" s="157">
        <f t="shared" ref="BH142:BH155" si="27">IF(N142="zníž. prenesená",J142,0)</f>
        <v>0</v>
      </c>
      <c r="BI142" s="157">
        <f t="shared" ref="BI142:BI155" si="28">IF(N142="nulová",J142,0)</f>
        <v>0</v>
      </c>
      <c r="BJ142" s="14" t="s">
        <v>118</v>
      </c>
      <c r="BK142" s="157">
        <f t="shared" ref="BK142:BK155" si="29">ROUND(I142*H142,2)</f>
        <v>0</v>
      </c>
      <c r="BL142" s="14" t="s">
        <v>117</v>
      </c>
      <c r="BM142" s="156" t="s">
        <v>168</v>
      </c>
    </row>
    <row r="143" spans="1:65" s="2" customFormat="1" ht="37.9" customHeight="1">
      <c r="A143" s="29"/>
      <c r="B143" s="143"/>
      <c r="C143" s="144" t="s">
        <v>169</v>
      </c>
      <c r="D143" s="144" t="s">
        <v>113</v>
      </c>
      <c r="E143" s="145" t="s">
        <v>170</v>
      </c>
      <c r="F143" s="146" t="s">
        <v>171</v>
      </c>
      <c r="G143" s="147" t="s">
        <v>172</v>
      </c>
      <c r="H143" s="148">
        <v>11</v>
      </c>
      <c r="I143" s="149"/>
      <c r="J143" s="150">
        <f t="shared" si="20"/>
        <v>0</v>
      </c>
      <c r="K143" s="151"/>
      <c r="L143" s="30"/>
      <c r="M143" s="152" t="s">
        <v>1</v>
      </c>
      <c r="N143" s="153" t="s">
        <v>38</v>
      </c>
      <c r="O143" s="58"/>
      <c r="P143" s="154">
        <f t="shared" si="21"/>
        <v>0</v>
      </c>
      <c r="Q143" s="154">
        <v>0.15756000000000001</v>
      </c>
      <c r="R143" s="154">
        <f t="shared" si="22"/>
        <v>1.73316</v>
      </c>
      <c r="S143" s="154">
        <v>0</v>
      </c>
      <c r="T143" s="155">
        <f t="shared" si="2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6" t="s">
        <v>117</v>
      </c>
      <c r="AT143" s="156" t="s">
        <v>113</v>
      </c>
      <c r="AU143" s="156" t="s">
        <v>118</v>
      </c>
      <c r="AY143" s="14" t="s">
        <v>111</v>
      </c>
      <c r="BE143" s="157">
        <f t="shared" si="24"/>
        <v>0</v>
      </c>
      <c r="BF143" s="157">
        <f t="shared" si="25"/>
        <v>0</v>
      </c>
      <c r="BG143" s="157">
        <f t="shared" si="26"/>
        <v>0</v>
      </c>
      <c r="BH143" s="157">
        <f t="shared" si="27"/>
        <v>0</v>
      </c>
      <c r="BI143" s="157">
        <f t="shared" si="28"/>
        <v>0</v>
      </c>
      <c r="BJ143" s="14" t="s">
        <v>118</v>
      </c>
      <c r="BK143" s="157">
        <f t="shared" si="29"/>
        <v>0</v>
      </c>
      <c r="BL143" s="14" t="s">
        <v>117</v>
      </c>
      <c r="BM143" s="156" t="s">
        <v>173</v>
      </c>
    </row>
    <row r="144" spans="1:65" s="2" customFormat="1" ht="24.2" customHeight="1">
      <c r="A144" s="29"/>
      <c r="B144" s="143"/>
      <c r="C144" s="144" t="s">
        <v>142</v>
      </c>
      <c r="D144" s="144" t="s">
        <v>113</v>
      </c>
      <c r="E144" s="145" t="s">
        <v>174</v>
      </c>
      <c r="F144" s="146" t="s">
        <v>175</v>
      </c>
      <c r="G144" s="147" t="s">
        <v>172</v>
      </c>
      <c r="H144" s="148">
        <v>14</v>
      </c>
      <c r="I144" s="149"/>
      <c r="J144" s="150">
        <f t="shared" si="20"/>
        <v>0</v>
      </c>
      <c r="K144" s="151"/>
      <c r="L144" s="30"/>
      <c r="M144" s="152" t="s">
        <v>1</v>
      </c>
      <c r="N144" s="153" t="s">
        <v>38</v>
      </c>
      <c r="O144" s="58"/>
      <c r="P144" s="154">
        <f t="shared" si="21"/>
        <v>0</v>
      </c>
      <c r="Q144" s="154">
        <v>0.22133</v>
      </c>
      <c r="R144" s="154">
        <f t="shared" si="22"/>
        <v>3.0986199999999999</v>
      </c>
      <c r="S144" s="154">
        <v>0</v>
      </c>
      <c r="T144" s="155">
        <f t="shared" si="2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6" t="s">
        <v>117</v>
      </c>
      <c r="AT144" s="156" t="s">
        <v>113</v>
      </c>
      <c r="AU144" s="156" t="s">
        <v>118</v>
      </c>
      <c r="AY144" s="14" t="s">
        <v>111</v>
      </c>
      <c r="BE144" s="157">
        <f t="shared" si="24"/>
        <v>0</v>
      </c>
      <c r="BF144" s="157">
        <f t="shared" si="25"/>
        <v>0</v>
      </c>
      <c r="BG144" s="157">
        <f t="shared" si="26"/>
        <v>0</v>
      </c>
      <c r="BH144" s="157">
        <f t="shared" si="27"/>
        <v>0</v>
      </c>
      <c r="BI144" s="157">
        <f t="shared" si="28"/>
        <v>0</v>
      </c>
      <c r="BJ144" s="14" t="s">
        <v>118</v>
      </c>
      <c r="BK144" s="157">
        <f t="shared" si="29"/>
        <v>0</v>
      </c>
      <c r="BL144" s="14" t="s">
        <v>117</v>
      </c>
      <c r="BM144" s="156" t="s">
        <v>176</v>
      </c>
    </row>
    <row r="145" spans="1:65" s="2" customFormat="1" ht="16.5" customHeight="1">
      <c r="A145" s="29"/>
      <c r="B145" s="143"/>
      <c r="C145" s="158" t="s">
        <v>177</v>
      </c>
      <c r="D145" s="158" t="s">
        <v>178</v>
      </c>
      <c r="E145" s="159" t="s">
        <v>179</v>
      </c>
      <c r="F145" s="160" t="s">
        <v>180</v>
      </c>
      <c r="G145" s="161" t="s">
        <v>172</v>
      </c>
      <c r="H145" s="162">
        <v>14</v>
      </c>
      <c r="I145" s="163"/>
      <c r="J145" s="164">
        <f t="shared" si="20"/>
        <v>0</v>
      </c>
      <c r="K145" s="165"/>
      <c r="L145" s="166"/>
      <c r="M145" s="167" t="s">
        <v>1</v>
      </c>
      <c r="N145" s="168" t="s">
        <v>38</v>
      </c>
      <c r="O145" s="58"/>
      <c r="P145" s="154">
        <f t="shared" si="21"/>
        <v>0</v>
      </c>
      <c r="Q145" s="154">
        <v>0</v>
      </c>
      <c r="R145" s="154">
        <f t="shared" si="22"/>
        <v>0</v>
      </c>
      <c r="S145" s="154">
        <v>0</v>
      </c>
      <c r="T145" s="155">
        <f t="shared" si="2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6" t="s">
        <v>128</v>
      </c>
      <c r="AT145" s="156" t="s">
        <v>178</v>
      </c>
      <c r="AU145" s="156" t="s">
        <v>118</v>
      </c>
      <c r="AY145" s="14" t="s">
        <v>111</v>
      </c>
      <c r="BE145" s="157">
        <f t="shared" si="24"/>
        <v>0</v>
      </c>
      <c r="BF145" s="157">
        <f t="shared" si="25"/>
        <v>0</v>
      </c>
      <c r="BG145" s="157">
        <f t="shared" si="26"/>
        <v>0</v>
      </c>
      <c r="BH145" s="157">
        <f t="shared" si="27"/>
        <v>0</v>
      </c>
      <c r="BI145" s="157">
        <f t="shared" si="28"/>
        <v>0</v>
      </c>
      <c r="BJ145" s="14" t="s">
        <v>118</v>
      </c>
      <c r="BK145" s="157">
        <f t="shared" si="29"/>
        <v>0</v>
      </c>
      <c r="BL145" s="14" t="s">
        <v>117</v>
      </c>
      <c r="BM145" s="156" t="s">
        <v>181</v>
      </c>
    </row>
    <row r="146" spans="1:65" s="2" customFormat="1" ht="16.5" customHeight="1">
      <c r="A146" s="29"/>
      <c r="B146" s="143"/>
      <c r="C146" s="158" t="s">
        <v>147</v>
      </c>
      <c r="D146" s="158" t="s">
        <v>178</v>
      </c>
      <c r="E146" s="159" t="s">
        <v>182</v>
      </c>
      <c r="F146" s="160" t="s">
        <v>183</v>
      </c>
      <c r="G146" s="161" t="s">
        <v>172</v>
      </c>
      <c r="H146" s="162">
        <v>14</v>
      </c>
      <c r="I146" s="163"/>
      <c r="J146" s="164">
        <f t="shared" si="20"/>
        <v>0</v>
      </c>
      <c r="K146" s="165"/>
      <c r="L146" s="166"/>
      <c r="M146" s="167" t="s">
        <v>1</v>
      </c>
      <c r="N146" s="168" t="s">
        <v>38</v>
      </c>
      <c r="O146" s="58"/>
      <c r="P146" s="154">
        <f t="shared" si="21"/>
        <v>0</v>
      </c>
      <c r="Q146" s="154">
        <v>0</v>
      </c>
      <c r="R146" s="154">
        <f t="shared" si="22"/>
        <v>0</v>
      </c>
      <c r="S146" s="154">
        <v>0</v>
      </c>
      <c r="T146" s="155">
        <f t="shared" si="2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6" t="s">
        <v>128</v>
      </c>
      <c r="AT146" s="156" t="s">
        <v>178</v>
      </c>
      <c r="AU146" s="156" t="s">
        <v>118</v>
      </c>
      <c r="AY146" s="14" t="s">
        <v>111</v>
      </c>
      <c r="BE146" s="157">
        <f t="shared" si="24"/>
        <v>0</v>
      </c>
      <c r="BF146" s="157">
        <f t="shared" si="25"/>
        <v>0</v>
      </c>
      <c r="BG146" s="157">
        <f t="shared" si="26"/>
        <v>0</v>
      </c>
      <c r="BH146" s="157">
        <f t="shared" si="27"/>
        <v>0</v>
      </c>
      <c r="BI146" s="157">
        <f t="shared" si="28"/>
        <v>0</v>
      </c>
      <c r="BJ146" s="14" t="s">
        <v>118</v>
      </c>
      <c r="BK146" s="157">
        <f t="shared" si="29"/>
        <v>0</v>
      </c>
      <c r="BL146" s="14" t="s">
        <v>117</v>
      </c>
      <c r="BM146" s="156" t="s">
        <v>184</v>
      </c>
    </row>
    <row r="147" spans="1:65" s="2" customFormat="1" ht="24.2" customHeight="1">
      <c r="A147" s="29"/>
      <c r="B147" s="143"/>
      <c r="C147" s="144" t="s">
        <v>185</v>
      </c>
      <c r="D147" s="144" t="s">
        <v>113</v>
      </c>
      <c r="E147" s="145" t="s">
        <v>186</v>
      </c>
      <c r="F147" s="146" t="s">
        <v>187</v>
      </c>
      <c r="G147" s="147" t="s">
        <v>172</v>
      </c>
      <c r="H147" s="148">
        <v>50</v>
      </c>
      <c r="I147" s="149"/>
      <c r="J147" s="150">
        <f t="shared" si="20"/>
        <v>0</v>
      </c>
      <c r="K147" s="151"/>
      <c r="L147" s="30"/>
      <c r="M147" s="152" t="s">
        <v>1</v>
      </c>
      <c r="N147" s="153" t="s">
        <v>38</v>
      </c>
      <c r="O147" s="58"/>
      <c r="P147" s="154">
        <f t="shared" si="21"/>
        <v>0</v>
      </c>
      <c r="Q147" s="154">
        <v>0</v>
      </c>
      <c r="R147" s="154">
        <f t="shared" si="22"/>
        <v>0</v>
      </c>
      <c r="S147" s="154">
        <v>0</v>
      </c>
      <c r="T147" s="155">
        <f t="shared" si="2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6" t="s">
        <v>117</v>
      </c>
      <c r="AT147" s="156" t="s">
        <v>113</v>
      </c>
      <c r="AU147" s="156" t="s">
        <v>118</v>
      </c>
      <c r="AY147" s="14" t="s">
        <v>111</v>
      </c>
      <c r="BE147" s="157">
        <f t="shared" si="24"/>
        <v>0</v>
      </c>
      <c r="BF147" s="157">
        <f t="shared" si="25"/>
        <v>0</v>
      </c>
      <c r="BG147" s="157">
        <f t="shared" si="26"/>
        <v>0</v>
      </c>
      <c r="BH147" s="157">
        <f t="shared" si="27"/>
        <v>0</v>
      </c>
      <c r="BI147" s="157">
        <f t="shared" si="28"/>
        <v>0</v>
      </c>
      <c r="BJ147" s="14" t="s">
        <v>118</v>
      </c>
      <c r="BK147" s="157">
        <f t="shared" si="29"/>
        <v>0</v>
      </c>
      <c r="BL147" s="14" t="s">
        <v>117</v>
      </c>
      <c r="BM147" s="156" t="s">
        <v>188</v>
      </c>
    </row>
    <row r="148" spans="1:65" s="2" customFormat="1" ht="16.5" customHeight="1">
      <c r="A148" s="29"/>
      <c r="B148" s="143"/>
      <c r="C148" s="158" t="s">
        <v>7</v>
      </c>
      <c r="D148" s="158" t="s">
        <v>178</v>
      </c>
      <c r="E148" s="159" t="s">
        <v>189</v>
      </c>
      <c r="F148" s="160" t="s">
        <v>190</v>
      </c>
      <c r="G148" s="161" t="s">
        <v>172</v>
      </c>
      <c r="H148" s="162">
        <v>50</v>
      </c>
      <c r="I148" s="163"/>
      <c r="J148" s="164">
        <f t="shared" si="20"/>
        <v>0</v>
      </c>
      <c r="K148" s="165"/>
      <c r="L148" s="166"/>
      <c r="M148" s="167" t="s">
        <v>1</v>
      </c>
      <c r="N148" s="168" t="s">
        <v>38</v>
      </c>
      <c r="O148" s="58"/>
      <c r="P148" s="154">
        <f t="shared" si="21"/>
        <v>0</v>
      </c>
      <c r="Q148" s="154">
        <v>0</v>
      </c>
      <c r="R148" s="154">
        <f t="shared" si="22"/>
        <v>0</v>
      </c>
      <c r="S148" s="154">
        <v>0</v>
      </c>
      <c r="T148" s="155">
        <f t="shared" si="2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6" t="s">
        <v>128</v>
      </c>
      <c r="AT148" s="156" t="s">
        <v>178</v>
      </c>
      <c r="AU148" s="156" t="s">
        <v>118</v>
      </c>
      <c r="AY148" s="14" t="s">
        <v>111</v>
      </c>
      <c r="BE148" s="157">
        <f t="shared" si="24"/>
        <v>0</v>
      </c>
      <c r="BF148" s="157">
        <f t="shared" si="25"/>
        <v>0</v>
      </c>
      <c r="BG148" s="157">
        <f t="shared" si="26"/>
        <v>0</v>
      </c>
      <c r="BH148" s="157">
        <f t="shared" si="27"/>
        <v>0</v>
      </c>
      <c r="BI148" s="157">
        <f t="shared" si="28"/>
        <v>0</v>
      </c>
      <c r="BJ148" s="14" t="s">
        <v>118</v>
      </c>
      <c r="BK148" s="157">
        <f t="shared" si="29"/>
        <v>0</v>
      </c>
      <c r="BL148" s="14" t="s">
        <v>117</v>
      </c>
      <c r="BM148" s="156" t="s">
        <v>191</v>
      </c>
    </row>
    <row r="149" spans="1:65" s="2" customFormat="1" ht="37.9" customHeight="1">
      <c r="A149" s="29"/>
      <c r="B149" s="143"/>
      <c r="C149" s="144" t="s">
        <v>192</v>
      </c>
      <c r="D149" s="144" t="s">
        <v>113</v>
      </c>
      <c r="E149" s="145" t="s">
        <v>193</v>
      </c>
      <c r="F149" s="146" t="s">
        <v>194</v>
      </c>
      <c r="G149" s="147" t="s">
        <v>116</v>
      </c>
      <c r="H149" s="148">
        <v>5</v>
      </c>
      <c r="I149" s="149"/>
      <c r="J149" s="150">
        <f t="shared" si="20"/>
        <v>0</v>
      </c>
      <c r="K149" s="151"/>
      <c r="L149" s="30"/>
      <c r="M149" s="152" t="s">
        <v>1</v>
      </c>
      <c r="N149" s="153" t="s">
        <v>38</v>
      </c>
      <c r="O149" s="58"/>
      <c r="P149" s="154">
        <f t="shared" si="21"/>
        <v>0</v>
      </c>
      <c r="Q149" s="154">
        <v>0</v>
      </c>
      <c r="R149" s="154">
        <f t="shared" si="22"/>
        <v>0</v>
      </c>
      <c r="S149" s="154">
        <v>0</v>
      </c>
      <c r="T149" s="155">
        <f t="shared" si="2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6" t="s">
        <v>117</v>
      </c>
      <c r="AT149" s="156" t="s">
        <v>113</v>
      </c>
      <c r="AU149" s="156" t="s">
        <v>118</v>
      </c>
      <c r="AY149" s="14" t="s">
        <v>111</v>
      </c>
      <c r="BE149" s="157">
        <f t="shared" si="24"/>
        <v>0</v>
      </c>
      <c r="BF149" s="157">
        <f t="shared" si="25"/>
        <v>0</v>
      </c>
      <c r="BG149" s="157">
        <f t="shared" si="26"/>
        <v>0</v>
      </c>
      <c r="BH149" s="157">
        <f t="shared" si="27"/>
        <v>0</v>
      </c>
      <c r="BI149" s="157">
        <f t="shared" si="28"/>
        <v>0</v>
      </c>
      <c r="BJ149" s="14" t="s">
        <v>118</v>
      </c>
      <c r="BK149" s="157">
        <f t="shared" si="29"/>
        <v>0</v>
      </c>
      <c r="BL149" s="14" t="s">
        <v>117</v>
      </c>
      <c r="BM149" s="156" t="s">
        <v>195</v>
      </c>
    </row>
    <row r="150" spans="1:65" s="2" customFormat="1" ht="16.5" customHeight="1">
      <c r="A150" s="29"/>
      <c r="B150" s="143"/>
      <c r="C150" s="144" t="s">
        <v>153</v>
      </c>
      <c r="D150" s="144" t="s">
        <v>113</v>
      </c>
      <c r="E150" s="145" t="s">
        <v>196</v>
      </c>
      <c r="F150" s="146" t="s">
        <v>197</v>
      </c>
      <c r="G150" s="147" t="s">
        <v>167</v>
      </c>
      <c r="H150" s="148">
        <v>190</v>
      </c>
      <c r="I150" s="149"/>
      <c r="J150" s="150">
        <f t="shared" si="20"/>
        <v>0</v>
      </c>
      <c r="K150" s="151"/>
      <c r="L150" s="30"/>
      <c r="M150" s="152" t="s">
        <v>1</v>
      </c>
      <c r="N150" s="153" t="s">
        <v>38</v>
      </c>
      <c r="O150" s="58"/>
      <c r="P150" s="154">
        <f t="shared" si="21"/>
        <v>0</v>
      </c>
      <c r="Q150" s="154">
        <v>4.3E-3</v>
      </c>
      <c r="R150" s="154">
        <f t="shared" si="22"/>
        <v>0.81699999999999995</v>
      </c>
      <c r="S150" s="154">
        <v>0</v>
      </c>
      <c r="T150" s="155">
        <f t="shared" si="2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6" t="s">
        <v>117</v>
      </c>
      <c r="AT150" s="156" t="s">
        <v>113</v>
      </c>
      <c r="AU150" s="156" t="s">
        <v>118</v>
      </c>
      <c r="AY150" s="14" t="s">
        <v>111</v>
      </c>
      <c r="BE150" s="157">
        <f t="shared" si="24"/>
        <v>0</v>
      </c>
      <c r="BF150" s="157">
        <f t="shared" si="25"/>
        <v>0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4" t="s">
        <v>118</v>
      </c>
      <c r="BK150" s="157">
        <f t="shared" si="29"/>
        <v>0</v>
      </c>
      <c r="BL150" s="14" t="s">
        <v>117</v>
      </c>
      <c r="BM150" s="156" t="s">
        <v>198</v>
      </c>
    </row>
    <row r="151" spans="1:65" s="2" customFormat="1" ht="24.2" customHeight="1">
      <c r="A151" s="29"/>
      <c r="B151" s="143"/>
      <c r="C151" s="144" t="s">
        <v>199</v>
      </c>
      <c r="D151" s="144" t="s">
        <v>113</v>
      </c>
      <c r="E151" s="145" t="s">
        <v>200</v>
      </c>
      <c r="F151" s="146" t="s">
        <v>201</v>
      </c>
      <c r="G151" s="147" t="s">
        <v>167</v>
      </c>
      <c r="H151" s="148">
        <v>174</v>
      </c>
      <c r="I151" s="149"/>
      <c r="J151" s="150">
        <f t="shared" si="20"/>
        <v>0</v>
      </c>
      <c r="K151" s="151"/>
      <c r="L151" s="30"/>
      <c r="M151" s="152" t="s">
        <v>1</v>
      </c>
      <c r="N151" s="153" t="s">
        <v>38</v>
      </c>
      <c r="O151" s="58"/>
      <c r="P151" s="154">
        <f t="shared" si="21"/>
        <v>0</v>
      </c>
      <c r="Q151" s="154">
        <v>0</v>
      </c>
      <c r="R151" s="154">
        <f t="shared" si="22"/>
        <v>0</v>
      </c>
      <c r="S151" s="154">
        <v>0</v>
      </c>
      <c r="T151" s="155">
        <f t="shared" si="2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6" t="s">
        <v>117</v>
      </c>
      <c r="AT151" s="156" t="s">
        <v>113</v>
      </c>
      <c r="AU151" s="156" t="s">
        <v>118</v>
      </c>
      <c r="AY151" s="14" t="s">
        <v>111</v>
      </c>
      <c r="BE151" s="157">
        <f t="shared" si="24"/>
        <v>0</v>
      </c>
      <c r="BF151" s="157">
        <f t="shared" si="25"/>
        <v>0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4" t="s">
        <v>118</v>
      </c>
      <c r="BK151" s="157">
        <f t="shared" si="29"/>
        <v>0</v>
      </c>
      <c r="BL151" s="14" t="s">
        <v>117</v>
      </c>
      <c r="BM151" s="156" t="s">
        <v>202</v>
      </c>
    </row>
    <row r="152" spans="1:65" s="2" customFormat="1" ht="24.2" customHeight="1">
      <c r="A152" s="29"/>
      <c r="B152" s="143"/>
      <c r="C152" s="144" t="s">
        <v>156</v>
      </c>
      <c r="D152" s="144" t="s">
        <v>113</v>
      </c>
      <c r="E152" s="145" t="s">
        <v>203</v>
      </c>
      <c r="F152" s="146" t="s">
        <v>204</v>
      </c>
      <c r="G152" s="147" t="s">
        <v>172</v>
      </c>
      <c r="H152" s="148">
        <v>50</v>
      </c>
      <c r="I152" s="149"/>
      <c r="J152" s="150">
        <f t="shared" si="20"/>
        <v>0</v>
      </c>
      <c r="K152" s="151"/>
      <c r="L152" s="30"/>
      <c r="M152" s="152" t="s">
        <v>1</v>
      </c>
      <c r="N152" s="153" t="s">
        <v>38</v>
      </c>
      <c r="O152" s="58"/>
      <c r="P152" s="154">
        <f t="shared" si="21"/>
        <v>0</v>
      </c>
      <c r="Q152" s="154">
        <v>0</v>
      </c>
      <c r="R152" s="154">
        <f t="shared" si="22"/>
        <v>0</v>
      </c>
      <c r="S152" s="154">
        <v>0</v>
      </c>
      <c r="T152" s="155">
        <f t="shared" si="2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6" t="s">
        <v>117</v>
      </c>
      <c r="AT152" s="156" t="s">
        <v>113</v>
      </c>
      <c r="AU152" s="156" t="s">
        <v>118</v>
      </c>
      <c r="AY152" s="14" t="s">
        <v>111</v>
      </c>
      <c r="BE152" s="157">
        <f t="shared" si="24"/>
        <v>0</v>
      </c>
      <c r="BF152" s="157">
        <f t="shared" si="25"/>
        <v>0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4" t="s">
        <v>118</v>
      </c>
      <c r="BK152" s="157">
        <f t="shared" si="29"/>
        <v>0</v>
      </c>
      <c r="BL152" s="14" t="s">
        <v>117</v>
      </c>
      <c r="BM152" s="156" t="s">
        <v>205</v>
      </c>
    </row>
    <row r="153" spans="1:65" s="2" customFormat="1" ht="24.2" customHeight="1">
      <c r="A153" s="29"/>
      <c r="B153" s="143"/>
      <c r="C153" s="144" t="s">
        <v>206</v>
      </c>
      <c r="D153" s="144" t="s">
        <v>113</v>
      </c>
      <c r="E153" s="145" t="s">
        <v>207</v>
      </c>
      <c r="F153" s="146" t="s">
        <v>208</v>
      </c>
      <c r="G153" s="147" t="s">
        <v>209</v>
      </c>
      <c r="H153" s="148">
        <v>26.43</v>
      </c>
      <c r="I153" s="149"/>
      <c r="J153" s="150">
        <f t="shared" si="20"/>
        <v>0</v>
      </c>
      <c r="K153" s="151"/>
      <c r="L153" s="30"/>
      <c r="M153" s="152" t="s">
        <v>1</v>
      </c>
      <c r="N153" s="153" t="s">
        <v>38</v>
      </c>
      <c r="O153" s="58"/>
      <c r="P153" s="154">
        <f t="shared" si="21"/>
        <v>0</v>
      </c>
      <c r="Q153" s="154">
        <v>0</v>
      </c>
      <c r="R153" s="154">
        <f t="shared" si="22"/>
        <v>0</v>
      </c>
      <c r="S153" s="154">
        <v>0</v>
      </c>
      <c r="T153" s="155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6" t="s">
        <v>117</v>
      </c>
      <c r="AT153" s="156" t="s">
        <v>113</v>
      </c>
      <c r="AU153" s="156" t="s">
        <v>118</v>
      </c>
      <c r="AY153" s="14" t="s">
        <v>111</v>
      </c>
      <c r="BE153" s="157">
        <f t="shared" si="24"/>
        <v>0</v>
      </c>
      <c r="BF153" s="157">
        <f t="shared" si="25"/>
        <v>0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4" t="s">
        <v>118</v>
      </c>
      <c r="BK153" s="157">
        <f t="shared" si="29"/>
        <v>0</v>
      </c>
      <c r="BL153" s="14" t="s">
        <v>117</v>
      </c>
      <c r="BM153" s="156" t="s">
        <v>210</v>
      </c>
    </row>
    <row r="154" spans="1:65" s="2" customFormat="1" ht="24.2" customHeight="1">
      <c r="A154" s="29"/>
      <c r="B154" s="143"/>
      <c r="C154" s="144" t="s">
        <v>159</v>
      </c>
      <c r="D154" s="144" t="s">
        <v>113</v>
      </c>
      <c r="E154" s="145" t="s">
        <v>211</v>
      </c>
      <c r="F154" s="146" t="s">
        <v>212</v>
      </c>
      <c r="G154" s="147" t="s">
        <v>209</v>
      </c>
      <c r="H154" s="148">
        <v>325</v>
      </c>
      <c r="I154" s="149"/>
      <c r="J154" s="150">
        <f t="shared" si="20"/>
        <v>0</v>
      </c>
      <c r="K154" s="151"/>
      <c r="L154" s="30"/>
      <c r="M154" s="152" t="s">
        <v>1</v>
      </c>
      <c r="N154" s="153" t="s">
        <v>38</v>
      </c>
      <c r="O154" s="58"/>
      <c r="P154" s="154">
        <f t="shared" si="21"/>
        <v>0</v>
      </c>
      <c r="Q154" s="154">
        <v>0</v>
      </c>
      <c r="R154" s="154">
        <f t="shared" si="22"/>
        <v>0</v>
      </c>
      <c r="S154" s="154">
        <v>0</v>
      </c>
      <c r="T154" s="155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6" t="s">
        <v>117</v>
      </c>
      <c r="AT154" s="156" t="s">
        <v>113</v>
      </c>
      <c r="AU154" s="156" t="s">
        <v>118</v>
      </c>
      <c r="AY154" s="14" t="s">
        <v>111</v>
      </c>
      <c r="BE154" s="157">
        <f t="shared" si="24"/>
        <v>0</v>
      </c>
      <c r="BF154" s="157">
        <f t="shared" si="25"/>
        <v>0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4" t="s">
        <v>118</v>
      </c>
      <c r="BK154" s="157">
        <f t="shared" si="29"/>
        <v>0</v>
      </c>
      <c r="BL154" s="14" t="s">
        <v>117</v>
      </c>
      <c r="BM154" s="156" t="s">
        <v>213</v>
      </c>
    </row>
    <row r="155" spans="1:65" s="2" customFormat="1" ht="24.2" customHeight="1">
      <c r="A155" s="29"/>
      <c r="B155" s="143"/>
      <c r="C155" s="144" t="s">
        <v>214</v>
      </c>
      <c r="D155" s="144" t="s">
        <v>113</v>
      </c>
      <c r="E155" s="145" t="s">
        <v>215</v>
      </c>
      <c r="F155" s="146" t="s">
        <v>216</v>
      </c>
      <c r="G155" s="147" t="s">
        <v>209</v>
      </c>
      <c r="H155" s="148">
        <v>26.43</v>
      </c>
      <c r="I155" s="149"/>
      <c r="J155" s="150">
        <f t="shared" si="20"/>
        <v>0</v>
      </c>
      <c r="K155" s="151"/>
      <c r="L155" s="30"/>
      <c r="M155" s="152" t="s">
        <v>1</v>
      </c>
      <c r="N155" s="153" t="s">
        <v>38</v>
      </c>
      <c r="O155" s="58"/>
      <c r="P155" s="154">
        <f t="shared" si="21"/>
        <v>0</v>
      </c>
      <c r="Q155" s="154">
        <v>0</v>
      </c>
      <c r="R155" s="154">
        <f t="shared" si="22"/>
        <v>0</v>
      </c>
      <c r="S155" s="154">
        <v>0</v>
      </c>
      <c r="T155" s="155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6" t="s">
        <v>117</v>
      </c>
      <c r="AT155" s="156" t="s">
        <v>113</v>
      </c>
      <c r="AU155" s="156" t="s">
        <v>118</v>
      </c>
      <c r="AY155" s="14" t="s">
        <v>111</v>
      </c>
      <c r="BE155" s="157">
        <f t="shared" si="24"/>
        <v>0</v>
      </c>
      <c r="BF155" s="157">
        <f t="shared" si="25"/>
        <v>0</v>
      </c>
      <c r="BG155" s="157">
        <f t="shared" si="26"/>
        <v>0</v>
      </c>
      <c r="BH155" s="157">
        <f t="shared" si="27"/>
        <v>0</v>
      </c>
      <c r="BI155" s="157">
        <f t="shared" si="28"/>
        <v>0</v>
      </c>
      <c r="BJ155" s="14" t="s">
        <v>118</v>
      </c>
      <c r="BK155" s="157">
        <f t="shared" si="29"/>
        <v>0</v>
      </c>
      <c r="BL155" s="14" t="s">
        <v>117</v>
      </c>
      <c r="BM155" s="156" t="s">
        <v>217</v>
      </c>
    </row>
    <row r="156" spans="1:65" s="12" customFormat="1" ht="22.9" customHeight="1">
      <c r="B156" s="130"/>
      <c r="D156" s="131" t="s">
        <v>71</v>
      </c>
      <c r="E156" s="141" t="s">
        <v>218</v>
      </c>
      <c r="F156" s="141" t="s">
        <v>219</v>
      </c>
      <c r="I156" s="133"/>
      <c r="J156" s="142">
        <f>BK156</f>
        <v>0</v>
      </c>
      <c r="L156" s="130"/>
      <c r="M156" s="135"/>
      <c r="N156" s="136"/>
      <c r="O156" s="136"/>
      <c r="P156" s="137">
        <f>P157</f>
        <v>0</v>
      </c>
      <c r="Q156" s="136"/>
      <c r="R156" s="137">
        <f>R157</f>
        <v>0</v>
      </c>
      <c r="S156" s="136"/>
      <c r="T156" s="138">
        <f>T157</f>
        <v>0</v>
      </c>
      <c r="AR156" s="131" t="s">
        <v>80</v>
      </c>
      <c r="AT156" s="139" t="s">
        <v>71</v>
      </c>
      <c r="AU156" s="139" t="s">
        <v>80</v>
      </c>
      <c r="AY156" s="131" t="s">
        <v>111</v>
      </c>
      <c r="BK156" s="140">
        <f>BK157</f>
        <v>0</v>
      </c>
    </row>
    <row r="157" spans="1:65" s="2" customFormat="1" ht="33" customHeight="1">
      <c r="A157" s="29"/>
      <c r="B157" s="143"/>
      <c r="C157" s="144" t="s">
        <v>163</v>
      </c>
      <c r="D157" s="144" t="s">
        <v>113</v>
      </c>
      <c r="E157" s="145" t="s">
        <v>220</v>
      </c>
      <c r="F157" s="146" t="s">
        <v>221</v>
      </c>
      <c r="G157" s="147" t="s">
        <v>209</v>
      </c>
      <c r="H157" s="148">
        <v>245.71299999999999</v>
      </c>
      <c r="I157" s="149"/>
      <c r="J157" s="150">
        <f>ROUND(I157*H157,2)</f>
        <v>0</v>
      </c>
      <c r="K157" s="151"/>
      <c r="L157" s="30"/>
      <c r="M157" s="152" t="s">
        <v>1</v>
      </c>
      <c r="N157" s="153" t="s">
        <v>38</v>
      </c>
      <c r="O157" s="58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6" t="s">
        <v>117</v>
      </c>
      <c r="AT157" s="156" t="s">
        <v>113</v>
      </c>
      <c r="AU157" s="156" t="s">
        <v>118</v>
      </c>
      <c r="AY157" s="14" t="s">
        <v>111</v>
      </c>
      <c r="BE157" s="157">
        <f>IF(N157="základná",J157,0)</f>
        <v>0</v>
      </c>
      <c r="BF157" s="157">
        <f>IF(N157="znížená",J157,0)</f>
        <v>0</v>
      </c>
      <c r="BG157" s="157">
        <f>IF(N157="zákl. prenesená",J157,0)</f>
        <v>0</v>
      </c>
      <c r="BH157" s="157">
        <f>IF(N157="zníž. prenesená",J157,0)</f>
        <v>0</v>
      </c>
      <c r="BI157" s="157">
        <f>IF(N157="nulová",J157,0)</f>
        <v>0</v>
      </c>
      <c r="BJ157" s="14" t="s">
        <v>118</v>
      </c>
      <c r="BK157" s="157">
        <f>ROUND(I157*H157,2)</f>
        <v>0</v>
      </c>
      <c r="BL157" s="14" t="s">
        <v>117</v>
      </c>
      <c r="BM157" s="156" t="s">
        <v>222</v>
      </c>
    </row>
    <row r="158" spans="1:65" s="12" customFormat="1" ht="25.9" customHeight="1">
      <c r="B158" s="130"/>
      <c r="D158" s="131" t="s">
        <v>71</v>
      </c>
      <c r="E158" s="132" t="s">
        <v>223</v>
      </c>
      <c r="F158" s="132" t="s">
        <v>224</v>
      </c>
      <c r="I158" s="133"/>
      <c r="J158" s="134">
        <f>BK158</f>
        <v>0</v>
      </c>
      <c r="L158" s="130"/>
      <c r="M158" s="135"/>
      <c r="N158" s="136"/>
      <c r="O158" s="136"/>
      <c r="P158" s="137">
        <f>P159</f>
        <v>0</v>
      </c>
      <c r="Q158" s="136"/>
      <c r="R158" s="137">
        <f>R159</f>
        <v>0</v>
      </c>
      <c r="S158" s="136"/>
      <c r="T158" s="138">
        <f>T159</f>
        <v>0</v>
      </c>
      <c r="AR158" s="131" t="s">
        <v>129</v>
      </c>
      <c r="AT158" s="139" t="s">
        <v>71</v>
      </c>
      <c r="AU158" s="139" t="s">
        <v>72</v>
      </c>
      <c r="AY158" s="131" t="s">
        <v>111</v>
      </c>
      <c r="BK158" s="140">
        <f>BK159</f>
        <v>0</v>
      </c>
    </row>
    <row r="159" spans="1:65" s="12" customFormat="1" ht="22.9" customHeight="1">
      <c r="B159" s="130"/>
      <c r="D159" s="131" t="s">
        <v>71</v>
      </c>
      <c r="E159" s="141" t="s">
        <v>225</v>
      </c>
      <c r="F159" s="141" t="s">
        <v>226</v>
      </c>
      <c r="I159" s="133"/>
      <c r="J159" s="142">
        <f>BK159</f>
        <v>0</v>
      </c>
      <c r="L159" s="130"/>
      <c r="M159" s="135"/>
      <c r="N159" s="136"/>
      <c r="O159" s="136"/>
      <c r="P159" s="137">
        <f>P160</f>
        <v>0</v>
      </c>
      <c r="Q159" s="136"/>
      <c r="R159" s="137">
        <f>R160</f>
        <v>0</v>
      </c>
      <c r="S159" s="136"/>
      <c r="T159" s="138">
        <f>T160</f>
        <v>0</v>
      </c>
      <c r="AR159" s="131" t="s">
        <v>129</v>
      </c>
      <c r="AT159" s="139" t="s">
        <v>71</v>
      </c>
      <c r="AU159" s="139" t="s">
        <v>80</v>
      </c>
      <c r="AY159" s="131" t="s">
        <v>111</v>
      </c>
      <c r="BK159" s="140">
        <f>BK160</f>
        <v>0</v>
      </c>
    </row>
    <row r="160" spans="1:65" s="2" customFormat="1" ht="33" customHeight="1">
      <c r="A160" s="29"/>
      <c r="B160" s="143"/>
      <c r="C160" s="144" t="s">
        <v>227</v>
      </c>
      <c r="D160" s="144" t="s">
        <v>113</v>
      </c>
      <c r="E160" s="145" t="s">
        <v>228</v>
      </c>
      <c r="F160" s="146" t="s">
        <v>229</v>
      </c>
      <c r="G160" s="147" t="s">
        <v>230</v>
      </c>
      <c r="H160" s="148">
        <v>1</v>
      </c>
      <c r="I160" s="149"/>
      <c r="J160" s="150">
        <f>ROUND(I160*H160,2)</f>
        <v>0</v>
      </c>
      <c r="K160" s="151"/>
      <c r="L160" s="30"/>
      <c r="M160" s="169" t="s">
        <v>1</v>
      </c>
      <c r="N160" s="170" t="s">
        <v>38</v>
      </c>
      <c r="O160" s="171"/>
      <c r="P160" s="172">
        <f>O160*H160</f>
        <v>0</v>
      </c>
      <c r="Q160" s="172">
        <v>0</v>
      </c>
      <c r="R160" s="172">
        <f>Q160*H160</f>
        <v>0</v>
      </c>
      <c r="S160" s="172">
        <v>0</v>
      </c>
      <c r="T160" s="173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6" t="s">
        <v>117</v>
      </c>
      <c r="AT160" s="156" t="s">
        <v>113</v>
      </c>
      <c r="AU160" s="156" t="s">
        <v>118</v>
      </c>
      <c r="AY160" s="14" t="s">
        <v>111</v>
      </c>
      <c r="BE160" s="157">
        <f>IF(N160="základná",J160,0)</f>
        <v>0</v>
      </c>
      <c r="BF160" s="157">
        <f>IF(N160="znížená",J160,0)</f>
        <v>0</v>
      </c>
      <c r="BG160" s="157">
        <f>IF(N160="zákl. prenesená",J160,0)</f>
        <v>0</v>
      </c>
      <c r="BH160" s="157">
        <f>IF(N160="zníž. prenesená",J160,0)</f>
        <v>0</v>
      </c>
      <c r="BI160" s="157">
        <f>IF(N160="nulová",J160,0)</f>
        <v>0</v>
      </c>
      <c r="BJ160" s="14" t="s">
        <v>118</v>
      </c>
      <c r="BK160" s="157">
        <f>ROUND(I160*H160,2)</f>
        <v>0</v>
      </c>
      <c r="BL160" s="14" t="s">
        <v>117</v>
      </c>
      <c r="BM160" s="156" t="s">
        <v>231</v>
      </c>
    </row>
    <row r="161" spans="1:31" s="2" customFormat="1" ht="6.95" customHeight="1">
      <c r="A161" s="29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30"/>
      <c r="M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</row>
  </sheetData>
  <autoFilter ref="C122:K160" xr:uid="{00000000-0009-0000-0000-00000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Objekt2 - Rozpočet</vt:lpstr>
      <vt:lpstr>'Objekt2 - Rozpočet'!Názvy_tlače</vt:lpstr>
      <vt:lpstr>'Rekapitulácia stavby'!Názvy_tlače</vt:lpstr>
      <vt:lpstr>'Objekt2 - Rozpočet'!Oblasť_tlače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Talapka Michal</dc:creator>
  <cp:lastModifiedBy>Safr Peter</cp:lastModifiedBy>
  <dcterms:created xsi:type="dcterms:W3CDTF">2022-02-16T15:18:01Z</dcterms:created>
  <dcterms:modified xsi:type="dcterms:W3CDTF">2022-02-28T15:07:56Z</dcterms:modified>
</cp:coreProperties>
</file>